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theme/theme1.xml" ContentType="application/vnd.openxmlformats-officedocument.theme+xml"/>
  <Override PartName="/xl/charts/chart1.xml" ContentType="application/vnd.openxmlformats-officedocument.drawingml.chart+xml"/>
  <Override PartName="/xl/charts/chart8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3.xml" ContentType="application/vnd.openxmlformats-officedocument.drawingml.chart+xml"/>
  <Override PartName="/xl/worksheets/sheet4.xml" ContentType="application/vnd.openxmlformats-officedocument.spreadsheetml.worksheet+xml"/>
  <Default Extension="xml" ContentType="application/xml"/>
  <Override PartName="/xl/worksheets/sheet6.xml" ContentType="application/vnd.openxmlformats-officedocument.spreadsheetml.worksheet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charts/chart5.xml" ContentType="application/vnd.openxmlformats-officedocument.drawingml.char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xl/charts/chart7.xml" ContentType="application/vnd.openxmlformats-officedocument.drawingml.chart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chart2.xml" ContentType="application/vnd.openxmlformats-officedocument.drawingml.chart+xml"/>
  <Override PartName="/xl/worksheets/sheet3.xml" ContentType="application/vnd.openxmlformats-officedocument.spreadsheetml.worksheet+xml"/>
  <Override PartName="/xl/charts/chart9.xml" ContentType="application/vnd.openxmlformats-officedocument.drawingml.chart+xml"/>
  <Default Extension="rels" ContentType="application/vnd.openxmlformats-package.relationships+xml"/>
  <Default Extension="jpeg" ContentType="image/jpeg"/>
  <Override PartName="/xl/worksheets/sheet5.xml" ContentType="application/vnd.openxmlformats-officedocument.spreadsheetml.worksheet+xml"/>
  <Override PartName="/xl/charts/chart4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760" yWindow="-20" windowWidth="33440" windowHeight="18160" tabRatio="500" activeTab="5"/>
  </bookViews>
  <sheets>
    <sheet name="Observations" sheetId="1" r:id="rId1"/>
    <sheet name="Source coordinates" sheetId="2" r:id="rId2"/>
    <sheet name="Model fitting" sheetId="3" r:id="rId3"/>
    <sheet name="8 component model corrections" sheetId="4" r:id="rId4"/>
    <sheet name="6 component model corrections" sheetId="5" r:id="rId5"/>
    <sheet name="Statistics" sheetId="6" r:id="rId6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A5" i="5"/>
  <c r="A6"/>
  <c r="B96"/>
  <c r="B95"/>
  <c r="B94"/>
  <c r="B93"/>
  <c r="B92"/>
  <c r="B91"/>
  <c r="B90"/>
  <c r="B89"/>
  <c r="B88"/>
  <c r="B87"/>
  <c r="B86"/>
  <c r="B85"/>
  <c r="B84"/>
  <c r="B83"/>
  <c r="B82"/>
  <c r="B81"/>
  <c r="B80"/>
  <c r="A3"/>
  <c r="A4"/>
  <c r="A8"/>
  <c r="A9"/>
  <c r="A7"/>
  <c r="Z49"/>
  <c r="A2"/>
  <c r="Z28"/>
  <c r="Z68"/>
  <c r="Y49"/>
  <c r="Y28"/>
  <c r="Y68"/>
  <c r="X49"/>
  <c r="X28"/>
  <c r="X68"/>
  <c r="W49"/>
  <c r="W28"/>
  <c r="W68"/>
  <c r="V49"/>
  <c r="V28"/>
  <c r="V68"/>
  <c r="U49"/>
  <c r="U28"/>
  <c r="U68"/>
  <c r="T49"/>
  <c r="T28"/>
  <c r="T68"/>
  <c r="S49"/>
  <c r="S28"/>
  <c r="S68"/>
  <c r="R49"/>
  <c r="R28"/>
  <c r="R68"/>
  <c r="Q49"/>
  <c r="Q28"/>
  <c r="Q68"/>
  <c r="P49"/>
  <c r="P28"/>
  <c r="P68"/>
  <c r="O49"/>
  <c r="O28"/>
  <c r="O68"/>
  <c r="N49"/>
  <c r="N28"/>
  <c r="N68"/>
  <c r="M49"/>
  <c r="M28"/>
  <c r="M68"/>
  <c r="L49"/>
  <c r="L28"/>
  <c r="L68"/>
  <c r="K49"/>
  <c r="K28"/>
  <c r="K68"/>
  <c r="J49"/>
  <c r="J28"/>
  <c r="J68"/>
  <c r="I49"/>
  <c r="I28"/>
  <c r="I68"/>
  <c r="H49"/>
  <c r="H28"/>
  <c r="H68"/>
  <c r="G49"/>
  <c r="G28"/>
  <c r="G68"/>
  <c r="F49"/>
  <c r="F28"/>
  <c r="F68"/>
  <c r="E49"/>
  <c r="E28"/>
  <c r="E68"/>
  <c r="D49"/>
  <c r="D28"/>
  <c r="D68"/>
  <c r="C49"/>
  <c r="C28"/>
  <c r="C68"/>
  <c r="B49"/>
  <c r="B28"/>
  <c r="B68"/>
  <c r="Z48"/>
  <c r="Z27"/>
  <c r="Z67"/>
  <c r="Y48"/>
  <c r="Y27"/>
  <c r="Y67"/>
  <c r="X48"/>
  <c r="X27"/>
  <c r="X67"/>
  <c r="W48"/>
  <c r="W27"/>
  <c r="W67"/>
  <c r="V48"/>
  <c r="V27"/>
  <c r="V67"/>
  <c r="U48"/>
  <c r="U27"/>
  <c r="U67"/>
  <c r="T48"/>
  <c r="T27"/>
  <c r="T67"/>
  <c r="S48"/>
  <c r="S27"/>
  <c r="S67"/>
  <c r="R48"/>
  <c r="R27"/>
  <c r="R67"/>
  <c r="Q48"/>
  <c r="Q27"/>
  <c r="Q67"/>
  <c r="P48"/>
  <c r="P27"/>
  <c r="P67"/>
  <c r="O48"/>
  <c r="O27"/>
  <c r="O67"/>
  <c r="N48"/>
  <c r="N27"/>
  <c r="N67"/>
  <c r="M48"/>
  <c r="M27"/>
  <c r="M67"/>
  <c r="L48"/>
  <c r="L27"/>
  <c r="L67"/>
  <c r="K48"/>
  <c r="K27"/>
  <c r="K67"/>
  <c r="J48"/>
  <c r="J27"/>
  <c r="J67"/>
  <c r="I48"/>
  <c r="I27"/>
  <c r="I67"/>
  <c r="H48"/>
  <c r="H27"/>
  <c r="H67"/>
  <c r="G48"/>
  <c r="G27"/>
  <c r="G67"/>
  <c r="F48"/>
  <c r="F27"/>
  <c r="F67"/>
  <c r="E48"/>
  <c r="E27"/>
  <c r="E67"/>
  <c r="D48"/>
  <c r="D27"/>
  <c r="D67"/>
  <c r="C48"/>
  <c r="C27"/>
  <c r="C67"/>
  <c r="B48"/>
  <c r="B27"/>
  <c r="B67"/>
  <c r="Z47"/>
  <c r="Z26"/>
  <c r="Z66"/>
  <c r="Y47"/>
  <c r="Y26"/>
  <c r="Y66"/>
  <c r="X47"/>
  <c r="X26"/>
  <c r="X66"/>
  <c r="W47"/>
  <c r="W26"/>
  <c r="W66"/>
  <c r="V47"/>
  <c r="V26"/>
  <c r="V66"/>
  <c r="U47"/>
  <c r="U26"/>
  <c r="U66"/>
  <c r="T47"/>
  <c r="T26"/>
  <c r="T66"/>
  <c r="S47"/>
  <c r="S26"/>
  <c r="S66"/>
  <c r="R47"/>
  <c r="R26"/>
  <c r="R66"/>
  <c r="Q47"/>
  <c r="Q26"/>
  <c r="Q66"/>
  <c r="P47"/>
  <c r="P26"/>
  <c r="P66"/>
  <c r="O47"/>
  <c r="O26"/>
  <c r="O66"/>
  <c r="N47"/>
  <c r="N26"/>
  <c r="N66"/>
  <c r="M47"/>
  <c r="M26"/>
  <c r="M66"/>
  <c r="L47"/>
  <c r="L26"/>
  <c r="L66"/>
  <c r="K47"/>
  <c r="K26"/>
  <c r="K66"/>
  <c r="J47"/>
  <c r="J26"/>
  <c r="J66"/>
  <c r="I47"/>
  <c r="I26"/>
  <c r="I66"/>
  <c r="H47"/>
  <c r="H26"/>
  <c r="H66"/>
  <c r="G47"/>
  <c r="G26"/>
  <c r="G66"/>
  <c r="F47"/>
  <c r="F26"/>
  <c r="F66"/>
  <c r="E47"/>
  <c r="E26"/>
  <c r="E66"/>
  <c r="D47"/>
  <c r="D26"/>
  <c r="D66"/>
  <c r="C47"/>
  <c r="C26"/>
  <c r="C66"/>
  <c r="B47"/>
  <c r="B26"/>
  <c r="B66"/>
  <c r="Z46"/>
  <c r="Z25"/>
  <c r="Z65"/>
  <c r="Y46"/>
  <c r="Y25"/>
  <c r="Y65"/>
  <c r="X46"/>
  <c r="X25"/>
  <c r="X65"/>
  <c r="W46"/>
  <c r="W25"/>
  <c r="W65"/>
  <c r="V46"/>
  <c r="V25"/>
  <c r="V65"/>
  <c r="U46"/>
  <c r="U25"/>
  <c r="U65"/>
  <c r="T46"/>
  <c r="T25"/>
  <c r="T65"/>
  <c r="S46"/>
  <c r="S25"/>
  <c r="S65"/>
  <c r="R46"/>
  <c r="R25"/>
  <c r="R65"/>
  <c r="Q46"/>
  <c r="Q25"/>
  <c r="Q65"/>
  <c r="P46"/>
  <c r="P25"/>
  <c r="P65"/>
  <c r="O46"/>
  <c r="O25"/>
  <c r="O65"/>
  <c r="N46"/>
  <c r="N25"/>
  <c r="N65"/>
  <c r="M46"/>
  <c r="M25"/>
  <c r="M65"/>
  <c r="L46"/>
  <c r="L25"/>
  <c r="L65"/>
  <c r="K46"/>
  <c r="K25"/>
  <c r="K65"/>
  <c r="J46"/>
  <c r="J25"/>
  <c r="J65"/>
  <c r="I46"/>
  <c r="I25"/>
  <c r="I65"/>
  <c r="H46"/>
  <c r="H25"/>
  <c r="H65"/>
  <c r="G46"/>
  <c r="G25"/>
  <c r="G65"/>
  <c r="F46"/>
  <c r="F25"/>
  <c r="F65"/>
  <c r="E46"/>
  <c r="E25"/>
  <c r="E65"/>
  <c r="D46"/>
  <c r="D25"/>
  <c r="D65"/>
  <c r="C46"/>
  <c r="C25"/>
  <c r="C65"/>
  <c r="B46"/>
  <c r="B25"/>
  <c r="B65"/>
  <c r="Z45"/>
  <c r="Z24"/>
  <c r="Z64"/>
  <c r="Y45"/>
  <c r="Y24"/>
  <c r="Y64"/>
  <c r="X45"/>
  <c r="X24"/>
  <c r="X64"/>
  <c r="W45"/>
  <c r="W24"/>
  <c r="W64"/>
  <c r="V45"/>
  <c r="V24"/>
  <c r="V64"/>
  <c r="U45"/>
  <c r="U24"/>
  <c r="U64"/>
  <c r="T45"/>
  <c r="T24"/>
  <c r="T64"/>
  <c r="S45"/>
  <c r="S24"/>
  <c r="S64"/>
  <c r="R45"/>
  <c r="R24"/>
  <c r="R64"/>
  <c r="Q45"/>
  <c r="Q24"/>
  <c r="Q64"/>
  <c r="P45"/>
  <c r="P24"/>
  <c r="P64"/>
  <c r="O45"/>
  <c r="O24"/>
  <c r="O64"/>
  <c r="N45"/>
  <c r="N24"/>
  <c r="N64"/>
  <c r="M45"/>
  <c r="M24"/>
  <c r="M64"/>
  <c r="L45"/>
  <c r="L24"/>
  <c r="L64"/>
  <c r="K45"/>
  <c r="K24"/>
  <c r="K64"/>
  <c r="J45"/>
  <c r="J24"/>
  <c r="J64"/>
  <c r="I45"/>
  <c r="I24"/>
  <c r="I64"/>
  <c r="H45"/>
  <c r="H24"/>
  <c r="H64"/>
  <c r="G45"/>
  <c r="G24"/>
  <c r="G64"/>
  <c r="F45"/>
  <c r="F24"/>
  <c r="F64"/>
  <c r="E45"/>
  <c r="E24"/>
  <c r="E64"/>
  <c r="D45"/>
  <c r="D24"/>
  <c r="D64"/>
  <c r="C45"/>
  <c r="C24"/>
  <c r="C64"/>
  <c r="B45"/>
  <c r="B24"/>
  <c r="B64"/>
  <c r="Z44"/>
  <c r="Z23"/>
  <c r="Z63"/>
  <c r="Y44"/>
  <c r="Y23"/>
  <c r="Y63"/>
  <c r="X44"/>
  <c r="X23"/>
  <c r="X63"/>
  <c r="W44"/>
  <c r="W23"/>
  <c r="W63"/>
  <c r="V44"/>
  <c r="V23"/>
  <c r="V63"/>
  <c r="U44"/>
  <c r="U23"/>
  <c r="U63"/>
  <c r="T44"/>
  <c r="T23"/>
  <c r="T63"/>
  <c r="S44"/>
  <c r="S23"/>
  <c r="S63"/>
  <c r="R44"/>
  <c r="R23"/>
  <c r="R63"/>
  <c r="Q44"/>
  <c r="Q23"/>
  <c r="Q63"/>
  <c r="P44"/>
  <c r="P23"/>
  <c r="P63"/>
  <c r="O44"/>
  <c r="O23"/>
  <c r="O63"/>
  <c r="N44"/>
  <c r="N23"/>
  <c r="N63"/>
  <c r="M44"/>
  <c r="M23"/>
  <c r="M63"/>
  <c r="L44"/>
  <c r="L23"/>
  <c r="L63"/>
  <c r="K44"/>
  <c r="K23"/>
  <c r="K63"/>
  <c r="J44"/>
  <c r="J23"/>
  <c r="J63"/>
  <c r="I44"/>
  <c r="I23"/>
  <c r="I63"/>
  <c r="H44"/>
  <c r="H23"/>
  <c r="H63"/>
  <c r="G44"/>
  <c r="G23"/>
  <c r="G63"/>
  <c r="F44"/>
  <c r="F23"/>
  <c r="F63"/>
  <c r="E44"/>
  <c r="E23"/>
  <c r="E63"/>
  <c r="D44"/>
  <c r="D23"/>
  <c r="D63"/>
  <c r="C44"/>
  <c r="C23"/>
  <c r="C63"/>
  <c r="B44"/>
  <c r="B23"/>
  <c r="B63"/>
  <c r="Z43"/>
  <c r="Z22"/>
  <c r="Z62"/>
  <c r="Y43"/>
  <c r="Y22"/>
  <c r="Y62"/>
  <c r="X43"/>
  <c r="X22"/>
  <c r="X62"/>
  <c r="W43"/>
  <c r="W22"/>
  <c r="W62"/>
  <c r="V43"/>
  <c r="V22"/>
  <c r="V62"/>
  <c r="U43"/>
  <c r="U22"/>
  <c r="U62"/>
  <c r="T43"/>
  <c r="T22"/>
  <c r="T62"/>
  <c r="S43"/>
  <c r="S22"/>
  <c r="S62"/>
  <c r="R43"/>
  <c r="R22"/>
  <c r="R62"/>
  <c r="Q43"/>
  <c r="Q22"/>
  <c r="Q62"/>
  <c r="P43"/>
  <c r="P22"/>
  <c r="P62"/>
  <c r="O43"/>
  <c r="O22"/>
  <c r="O62"/>
  <c r="N43"/>
  <c r="N22"/>
  <c r="N62"/>
  <c r="M43"/>
  <c r="M22"/>
  <c r="M62"/>
  <c r="L43"/>
  <c r="L22"/>
  <c r="L62"/>
  <c r="K43"/>
  <c r="K22"/>
  <c r="K62"/>
  <c r="J43"/>
  <c r="J22"/>
  <c r="J62"/>
  <c r="I43"/>
  <c r="I22"/>
  <c r="I62"/>
  <c r="H43"/>
  <c r="H22"/>
  <c r="H62"/>
  <c r="G43"/>
  <c r="G22"/>
  <c r="G62"/>
  <c r="F43"/>
  <c r="F22"/>
  <c r="F62"/>
  <c r="E43"/>
  <c r="E22"/>
  <c r="E62"/>
  <c r="D43"/>
  <c r="D22"/>
  <c r="D62"/>
  <c r="C43"/>
  <c r="C22"/>
  <c r="C62"/>
  <c r="B43"/>
  <c r="B22"/>
  <c r="B62"/>
  <c r="Z42"/>
  <c r="Z21"/>
  <c r="Z61"/>
  <c r="Y42"/>
  <c r="Y21"/>
  <c r="Y61"/>
  <c r="X42"/>
  <c r="X21"/>
  <c r="X61"/>
  <c r="W42"/>
  <c r="W21"/>
  <c r="W61"/>
  <c r="V42"/>
  <c r="V21"/>
  <c r="V61"/>
  <c r="U42"/>
  <c r="U21"/>
  <c r="U61"/>
  <c r="T42"/>
  <c r="T21"/>
  <c r="T61"/>
  <c r="S42"/>
  <c r="S21"/>
  <c r="S61"/>
  <c r="R42"/>
  <c r="R21"/>
  <c r="R61"/>
  <c r="Q42"/>
  <c r="Q21"/>
  <c r="Q61"/>
  <c r="P42"/>
  <c r="P21"/>
  <c r="P61"/>
  <c r="O42"/>
  <c r="O21"/>
  <c r="O61"/>
  <c r="N42"/>
  <c r="N21"/>
  <c r="N61"/>
  <c r="M42"/>
  <c r="M21"/>
  <c r="M61"/>
  <c r="L42"/>
  <c r="L21"/>
  <c r="L61"/>
  <c r="K42"/>
  <c r="K21"/>
  <c r="K61"/>
  <c r="J42"/>
  <c r="J21"/>
  <c r="J61"/>
  <c r="I42"/>
  <c r="I21"/>
  <c r="I61"/>
  <c r="H42"/>
  <c r="H21"/>
  <c r="H61"/>
  <c r="G42"/>
  <c r="G21"/>
  <c r="G61"/>
  <c r="F42"/>
  <c r="F21"/>
  <c r="F61"/>
  <c r="E42"/>
  <c r="E21"/>
  <c r="E61"/>
  <c r="D42"/>
  <c r="D21"/>
  <c r="D61"/>
  <c r="C42"/>
  <c r="C21"/>
  <c r="C61"/>
  <c r="B42"/>
  <c r="B21"/>
  <c r="B61"/>
  <c r="Z41"/>
  <c r="Z20"/>
  <c r="Z60"/>
  <c r="Y41"/>
  <c r="Y20"/>
  <c r="Y60"/>
  <c r="X41"/>
  <c r="X20"/>
  <c r="X60"/>
  <c r="W41"/>
  <c r="W20"/>
  <c r="W60"/>
  <c r="V41"/>
  <c r="V20"/>
  <c r="V60"/>
  <c r="U41"/>
  <c r="U20"/>
  <c r="U60"/>
  <c r="T41"/>
  <c r="T20"/>
  <c r="T60"/>
  <c r="S41"/>
  <c r="S20"/>
  <c r="S60"/>
  <c r="R41"/>
  <c r="R20"/>
  <c r="R60"/>
  <c r="Q41"/>
  <c r="Q20"/>
  <c r="Q60"/>
  <c r="P41"/>
  <c r="P20"/>
  <c r="P60"/>
  <c r="O41"/>
  <c r="O20"/>
  <c r="O60"/>
  <c r="N41"/>
  <c r="N20"/>
  <c r="N60"/>
  <c r="M41"/>
  <c r="M20"/>
  <c r="M60"/>
  <c r="L41"/>
  <c r="L20"/>
  <c r="L60"/>
  <c r="K41"/>
  <c r="K20"/>
  <c r="K60"/>
  <c r="J41"/>
  <c r="J20"/>
  <c r="J60"/>
  <c r="I41"/>
  <c r="I20"/>
  <c r="I60"/>
  <c r="H41"/>
  <c r="H20"/>
  <c r="H60"/>
  <c r="G41"/>
  <c r="G20"/>
  <c r="G60"/>
  <c r="F41"/>
  <c r="F20"/>
  <c r="F60"/>
  <c r="E41"/>
  <c r="E20"/>
  <c r="E60"/>
  <c r="D41"/>
  <c r="D20"/>
  <c r="D60"/>
  <c r="C41"/>
  <c r="C20"/>
  <c r="C60"/>
  <c r="B41"/>
  <c r="B20"/>
  <c r="B60"/>
  <c r="Z40"/>
  <c r="Z19"/>
  <c r="Z59"/>
  <c r="Y40"/>
  <c r="Y19"/>
  <c r="Y59"/>
  <c r="X40"/>
  <c r="X19"/>
  <c r="X59"/>
  <c r="W40"/>
  <c r="W19"/>
  <c r="W59"/>
  <c r="V40"/>
  <c r="V19"/>
  <c r="V59"/>
  <c r="U40"/>
  <c r="U19"/>
  <c r="U59"/>
  <c r="T40"/>
  <c r="T19"/>
  <c r="T59"/>
  <c r="S40"/>
  <c r="S19"/>
  <c r="S59"/>
  <c r="R40"/>
  <c r="R19"/>
  <c r="R59"/>
  <c r="Q40"/>
  <c r="Q19"/>
  <c r="Q59"/>
  <c r="P40"/>
  <c r="P19"/>
  <c r="P59"/>
  <c r="O40"/>
  <c r="O19"/>
  <c r="O59"/>
  <c r="N40"/>
  <c r="N19"/>
  <c r="N59"/>
  <c r="M40"/>
  <c r="M19"/>
  <c r="M59"/>
  <c r="L40"/>
  <c r="L19"/>
  <c r="L59"/>
  <c r="K40"/>
  <c r="K19"/>
  <c r="K59"/>
  <c r="J40"/>
  <c r="J19"/>
  <c r="J59"/>
  <c r="I40"/>
  <c r="I19"/>
  <c r="I59"/>
  <c r="H40"/>
  <c r="H19"/>
  <c r="H59"/>
  <c r="G40"/>
  <c r="G19"/>
  <c r="G59"/>
  <c r="F40"/>
  <c r="F19"/>
  <c r="F59"/>
  <c r="E40"/>
  <c r="E19"/>
  <c r="E59"/>
  <c r="D40"/>
  <c r="D19"/>
  <c r="D59"/>
  <c r="C40"/>
  <c r="C19"/>
  <c r="C59"/>
  <c r="B40"/>
  <c r="B19"/>
  <c r="B59"/>
  <c r="Z39"/>
  <c r="Z18"/>
  <c r="Z58"/>
  <c r="Y39"/>
  <c r="Y18"/>
  <c r="Y58"/>
  <c r="X39"/>
  <c r="X18"/>
  <c r="X58"/>
  <c r="W39"/>
  <c r="W18"/>
  <c r="W58"/>
  <c r="V39"/>
  <c r="V18"/>
  <c r="V58"/>
  <c r="U39"/>
  <c r="U18"/>
  <c r="U58"/>
  <c r="T39"/>
  <c r="T18"/>
  <c r="T58"/>
  <c r="S39"/>
  <c r="S18"/>
  <c r="S58"/>
  <c r="R39"/>
  <c r="R18"/>
  <c r="R58"/>
  <c r="Q39"/>
  <c r="Q18"/>
  <c r="Q58"/>
  <c r="P39"/>
  <c r="P18"/>
  <c r="P58"/>
  <c r="O39"/>
  <c r="O18"/>
  <c r="O58"/>
  <c r="N39"/>
  <c r="N18"/>
  <c r="N58"/>
  <c r="M39"/>
  <c r="M18"/>
  <c r="M58"/>
  <c r="L39"/>
  <c r="L18"/>
  <c r="L58"/>
  <c r="K39"/>
  <c r="K18"/>
  <c r="K58"/>
  <c r="J39"/>
  <c r="J18"/>
  <c r="J58"/>
  <c r="I39"/>
  <c r="I18"/>
  <c r="I58"/>
  <c r="H39"/>
  <c r="H18"/>
  <c r="H58"/>
  <c r="G39"/>
  <c r="G18"/>
  <c r="G58"/>
  <c r="F39"/>
  <c r="F18"/>
  <c r="F58"/>
  <c r="E39"/>
  <c r="E18"/>
  <c r="E58"/>
  <c r="D39"/>
  <c r="D18"/>
  <c r="D58"/>
  <c r="C39"/>
  <c r="C18"/>
  <c r="C58"/>
  <c r="B39"/>
  <c r="B18"/>
  <c r="B58"/>
  <c r="Z38"/>
  <c r="Z17"/>
  <c r="Z57"/>
  <c r="Y38"/>
  <c r="Y17"/>
  <c r="Y57"/>
  <c r="X38"/>
  <c r="X17"/>
  <c r="X57"/>
  <c r="W38"/>
  <c r="W17"/>
  <c r="W57"/>
  <c r="V38"/>
  <c r="V17"/>
  <c r="V57"/>
  <c r="U38"/>
  <c r="U17"/>
  <c r="U57"/>
  <c r="T38"/>
  <c r="T17"/>
  <c r="T57"/>
  <c r="S38"/>
  <c r="S17"/>
  <c r="S57"/>
  <c r="R38"/>
  <c r="R17"/>
  <c r="R57"/>
  <c r="Q38"/>
  <c r="Q17"/>
  <c r="Q57"/>
  <c r="P38"/>
  <c r="P17"/>
  <c r="P57"/>
  <c r="O38"/>
  <c r="O17"/>
  <c r="O57"/>
  <c r="N38"/>
  <c r="N17"/>
  <c r="N57"/>
  <c r="M38"/>
  <c r="M17"/>
  <c r="M57"/>
  <c r="L38"/>
  <c r="L17"/>
  <c r="L57"/>
  <c r="K38"/>
  <c r="K17"/>
  <c r="K57"/>
  <c r="J38"/>
  <c r="J17"/>
  <c r="J57"/>
  <c r="I38"/>
  <c r="I17"/>
  <c r="I57"/>
  <c r="H38"/>
  <c r="H17"/>
  <c r="H57"/>
  <c r="G38"/>
  <c r="G17"/>
  <c r="G57"/>
  <c r="F38"/>
  <c r="F17"/>
  <c r="F57"/>
  <c r="E38"/>
  <c r="E17"/>
  <c r="E57"/>
  <c r="D38"/>
  <c r="D17"/>
  <c r="D57"/>
  <c r="C38"/>
  <c r="C17"/>
  <c r="C57"/>
  <c r="B38"/>
  <c r="B17"/>
  <c r="B57"/>
  <c r="Z37"/>
  <c r="Z16"/>
  <c r="Z56"/>
  <c r="Y37"/>
  <c r="Y16"/>
  <c r="Y56"/>
  <c r="X37"/>
  <c r="X16"/>
  <c r="X56"/>
  <c r="W37"/>
  <c r="W16"/>
  <c r="W56"/>
  <c r="V37"/>
  <c r="V16"/>
  <c r="V56"/>
  <c r="U37"/>
  <c r="U16"/>
  <c r="U56"/>
  <c r="T37"/>
  <c r="T16"/>
  <c r="T56"/>
  <c r="S37"/>
  <c r="S16"/>
  <c r="S56"/>
  <c r="R37"/>
  <c r="R16"/>
  <c r="R56"/>
  <c r="Q37"/>
  <c r="Q16"/>
  <c r="Q56"/>
  <c r="P37"/>
  <c r="P16"/>
  <c r="P56"/>
  <c r="O37"/>
  <c r="O16"/>
  <c r="O56"/>
  <c r="N37"/>
  <c r="N16"/>
  <c r="N56"/>
  <c r="M37"/>
  <c r="M16"/>
  <c r="M56"/>
  <c r="L37"/>
  <c r="L16"/>
  <c r="L56"/>
  <c r="K37"/>
  <c r="K16"/>
  <c r="K56"/>
  <c r="J37"/>
  <c r="J16"/>
  <c r="J56"/>
  <c r="I37"/>
  <c r="I16"/>
  <c r="I56"/>
  <c r="H37"/>
  <c r="H16"/>
  <c r="H56"/>
  <c r="G37"/>
  <c r="G16"/>
  <c r="G56"/>
  <c r="F37"/>
  <c r="F16"/>
  <c r="F56"/>
  <c r="E37"/>
  <c r="E16"/>
  <c r="E56"/>
  <c r="D37"/>
  <c r="D16"/>
  <c r="D56"/>
  <c r="C37"/>
  <c r="C16"/>
  <c r="C56"/>
  <c r="B37"/>
  <c r="B16"/>
  <c r="B56"/>
  <c r="Z36"/>
  <c r="Z15"/>
  <c r="Z55"/>
  <c r="Y36"/>
  <c r="Y15"/>
  <c r="Y55"/>
  <c r="X36"/>
  <c r="X15"/>
  <c r="X55"/>
  <c r="W36"/>
  <c r="W15"/>
  <c r="W55"/>
  <c r="V36"/>
  <c r="V15"/>
  <c r="V55"/>
  <c r="U36"/>
  <c r="U15"/>
  <c r="U55"/>
  <c r="T36"/>
  <c r="T15"/>
  <c r="T55"/>
  <c r="S36"/>
  <c r="S15"/>
  <c r="S55"/>
  <c r="R36"/>
  <c r="R15"/>
  <c r="R55"/>
  <c r="Q36"/>
  <c r="Q15"/>
  <c r="Q55"/>
  <c r="P36"/>
  <c r="P15"/>
  <c r="P55"/>
  <c r="O36"/>
  <c r="O15"/>
  <c r="O55"/>
  <c r="N36"/>
  <c r="N15"/>
  <c r="N55"/>
  <c r="M36"/>
  <c r="M15"/>
  <c r="M55"/>
  <c r="L36"/>
  <c r="L15"/>
  <c r="L55"/>
  <c r="K36"/>
  <c r="K15"/>
  <c r="K55"/>
  <c r="J36"/>
  <c r="J15"/>
  <c r="J55"/>
  <c r="I36"/>
  <c r="I15"/>
  <c r="I55"/>
  <c r="H36"/>
  <c r="H15"/>
  <c r="H55"/>
  <c r="G36"/>
  <c r="G15"/>
  <c r="G55"/>
  <c r="F36"/>
  <c r="F15"/>
  <c r="F55"/>
  <c r="E36"/>
  <c r="E15"/>
  <c r="E55"/>
  <c r="D36"/>
  <c r="D15"/>
  <c r="D55"/>
  <c r="C36"/>
  <c r="C15"/>
  <c r="C55"/>
  <c r="B36"/>
  <c r="B15"/>
  <c r="B55"/>
  <c r="Z35"/>
  <c r="Z14"/>
  <c r="Z54"/>
  <c r="Y35"/>
  <c r="Y14"/>
  <c r="Y54"/>
  <c r="X35"/>
  <c r="X14"/>
  <c r="X54"/>
  <c r="W35"/>
  <c r="W14"/>
  <c r="W54"/>
  <c r="V35"/>
  <c r="V14"/>
  <c r="V54"/>
  <c r="U35"/>
  <c r="U14"/>
  <c r="U54"/>
  <c r="T35"/>
  <c r="T14"/>
  <c r="T54"/>
  <c r="S35"/>
  <c r="S14"/>
  <c r="S54"/>
  <c r="R35"/>
  <c r="R14"/>
  <c r="R54"/>
  <c r="Q35"/>
  <c r="Q14"/>
  <c r="Q54"/>
  <c r="P35"/>
  <c r="P14"/>
  <c r="P54"/>
  <c r="O35"/>
  <c r="O14"/>
  <c r="O54"/>
  <c r="N35"/>
  <c r="N14"/>
  <c r="N54"/>
  <c r="M35"/>
  <c r="M14"/>
  <c r="M54"/>
  <c r="L35"/>
  <c r="L14"/>
  <c r="L54"/>
  <c r="K35"/>
  <c r="K14"/>
  <c r="K54"/>
  <c r="J35"/>
  <c r="J14"/>
  <c r="J54"/>
  <c r="I35"/>
  <c r="I14"/>
  <c r="I54"/>
  <c r="H35"/>
  <c r="H14"/>
  <c r="H54"/>
  <c r="G35"/>
  <c r="G14"/>
  <c r="G54"/>
  <c r="F35"/>
  <c r="F14"/>
  <c r="F54"/>
  <c r="E35"/>
  <c r="E14"/>
  <c r="E54"/>
  <c r="D35"/>
  <c r="D14"/>
  <c r="D54"/>
  <c r="C35"/>
  <c r="C14"/>
  <c r="C54"/>
  <c r="B35"/>
  <c r="B14"/>
  <c r="B54"/>
  <c r="Z34"/>
  <c r="Z13"/>
  <c r="Z53"/>
  <c r="Y34"/>
  <c r="Y13"/>
  <c r="Y53"/>
  <c r="X34"/>
  <c r="X13"/>
  <c r="X53"/>
  <c r="W34"/>
  <c r="W13"/>
  <c r="W53"/>
  <c r="V34"/>
  <c r="V13"/>
  <c r="V53"/>
  <c r="U34"/>
  <c r="U13"/>
  <c r="U53"/>
  <c r="T34"/>
  <c r="T13"/>
  <c r="T53"/>
  <c r="S34"/>
  <c r="S13"/>
  <c r="S53"/>
  <c r="R34"/>
  <c r="R13"/>
  <c r="R53"/>
  <c r="Q34"/>
  <c r="Q13"/>
  <c r="Q53"/>
  <c r="P34"/>
  <c r="P13"/>
  <c r="P53"/>
  <c r="O34"/>
  <c r="O13"/>
  <c r="O53"/>
  <c r="N34"/>
  <c r="N13"/>
  <c r="N53"/>
  <c r="M34"/>
  <c r="M13"/>
  <c r="M53"/>
  <c r="L34"/>
  <c r="L13"/>
  <c r="L53"/>
  <c r="K34"/>
  <c r="K13"/>
  <c r="K53"/>
  <c r="J34"/>
  <c r="J13"/>
  <c r="J53"/>
  <c r="I34"/>
  <c r="I13"/>
  <c r="I53"/>
  <c r="H34"/>
  <c r="H13"/>
  <c r="H53"/>
  <c r="G34"/>
  <c r="G13"/>
  <c r="G53"/>
  <c r="F34"/>
  <c r="F13"/>
  <c r="F53"/>
  <c r="E34"/>
  <c r="E13"/>
  <c r="E53"/>
  <c r="D34"/>
  <c r="D13"/>
  <c r="D53"/>
  <c r="C34"/>
  <c r="C13"/>
  <c r="C53"/>
  <c r="B34"/>
  <c r="B13"/>
  <c r="B53"/>
  <c r="Z33"/>
  <c r="Z12"/>
  <c r="Z52"/>
  <c r="Y33"/>
  <c r="Y12"/>
  <c r="Y52"/>
  <c r="X33"/>
  <c r="X12"/>
  <c r="X52"/>
  <c r="W33"/>
  <c r="W12"/>
  <c r="W52"/>
  <c r="V33"/>
  <c r="V12"/>
  <c r="V52"/>
  <c r="U33"/>
  <c r="U12"/>
  <c r="U52"/>
  <c r="T33"/>
  <c r="T12"/>
  <c r="T52"/>
  <c r="S33"/>
  <c r="S12"/>
  <c r="S52"/>
  <c r="R33"/>
  <c r="R12"/>
  <c r="R52"/>
  <c r="Q33"/>
  <c r="Q12"/>
  <c r="Q52"/>
  <c r="P33"/>
  <c r="P12"/>
  <c r="P52"/>
  <c r="O33"/>
  <c r="O12"/>
  <c r="O52"/>
  <c r="N33"/>
  <c r="N12"/>
  <c r="N52"/>
  <c r="M33"/>
  <c r="M12"/>
  <c r="M52"/>
  <c r="L33"/>
  <c r="L12"/>
  <c r="L52"/>
  <c r="K33"/>
  <c r="K12"/>
  <c r="K52"/>
  <c r="J33"/>
  <c r="J12"/>
  <c r="J52"/>
  <c r="I33"/>
  <c r="I12"/>
  <c r="I52"/>
  <c r="H33"/>
  <c r="H12"/>
  <c r="H52"/>
  <c r="G33"/>
  <c r="G12"/>
  <c r="G52"/>
  <c r="F33"/>
  <c r="F12"/>
  <c r="F52"/>
  <c r="E33"/>
  <c r="E12"/>
  <c r="E52"/>
  <c r="D33"/>
  <c r="D12"/>
  <c r="D52"/>
  <c r="C33"/>
  <c r="C12"/>
  <c r="C52"/>
  <c r="B33"/>
  <c r="B12"/>
  <c r="B52"/>
  <c r="C52" i="4"/>
  <c r="D52"/>
  <c r="E52"/>
  <c r="F52"/>
  <c r="G52"/>
  <c r="H52"/>
  <c r="I52"/>
  <c r="J52"/>
  <c r="K52"/>
  <c r="L52"/>
  <c r="M52"/>
  <c r="N52"/>
  <c r="O52"/>
  <c r="P52"/>
  <c r="Q52"/>
  <c r="R52"/>
  <c r="S52"/>
  <c r="T52"/>
  <c r="U52"/>
  <c r="V52"/>
  <c r="W52"/>
  <c r="X52"/>
  <c r="Y52"/>
  <c r="Z52"/>
  <c r="C53"/>
  <c r="D53"/>
  <c r="E53"/>
  <c r="F53"/>
  <c r="G53"/>
  <c r="H53"/>
  <c r="I53"/>
  <c r="J53"/>
  <c r="K53"/>
  <c r="L53"/>
  <c r="M53"/>
  <c r="N53"/>
  <c r="O53"/>
  <c r="P53"/>
  <c r="Q53"/>
  <c r="R53"/>
  <c r="S53"/>
  <c r="T53"/>
  <c r="U53"/>
  <c r="V53"/>
  <c r="W53"/>
  <c r="X53"/>
  <c r="Y53"/>
  <c r="Z53"/>
  <c r="C54"/>
  <c r="D54"/>
  <c r="E54"/>
  <c r="F54"/>
  <c r="G54"/>
  <c r="H54"/>
  <c r="I54"/>
  <c r="J54"/>
  <c r="K54"/>
  <c r="L54"/>
  <c r="M54"/>
  <c r="N54"/>
  <c r="O54"/>
  <c r="P54"/>
  <c r="Q54"/>
  <c r="R54"/>
  <c r="S54"/>
  <c r="T54"/>
  <c r="U54"/>
  <c r="V54"/>
  <c r="W54"/>
  <c r="X54"/>
  <c r="Y54"/>
  <c r="Z54"/>
  <c r="C55"/>
  <c r="D55"/>
  <c r="E55"/>
  <c r="F55"/>
  <c r="G55"/>
  <c r="H55"/>
  <c r="I55"/>
  <c r="J55"/>
  <c r="K55"/>
  <c r="L55"/>
  <c r="M55"/>
  <c r="N55"/>
  <c r="O55"/>
  <c r="P55"/>
  <c r="Q55"/>
  <c r="R55"/>
  <c r="S55"/>
  <c r="T55"/>
  <c r="U55"/>
  <c r="V55"/>
  <c r="W55"/>
  <c r="X55"/>
  <c r="Y55"/>
  <c r="Z55"/>
  <c r="C56"/>
  <c r="D56"/>
  <c r="E56"/>
  <c r="F56"/>
  <c r="G56"/>
  <c r="H56"/>
  <c r="I56"/>
  <c r="J56"/>
  <c r="K56"/>
  <c r="L56"/>
  <c r="M56"/>
  <c r="N56"/>
  <c r="O56"/>
  <c r="P56"/>
  <c r="Q56"/>
  <c r="R56"/>
  <c r="S56"/>
  <c r="T56"/>
  <c r="U56"/>
  <c r="V56"/>
  <c r="W56"/>
  <c r="X56"/>
  <c r="Y56"/>
  <c r="Z56"/>
  <c r="C57"/>
  <c r="D57"/>
  <c r="E57"/>
  <c r="F57"/>
  <c r="G57"/>
  <c r="H57"/>
  <c r="I57"/>
  <c r="J57"/>
  <c r="K57"/>
  <c r="L57"/>
  <c r="M57"/>
  <c r="N57"/>
  <c r="O57"/>
  <c r="P57"/>
  <c r="Q57"/>
  <c r="R57"/>
  <c r="S57"/>
  <c r="T57"/>
  <c r="U57"/>
  <c r="V57"/>
  <c r="W57"/>
  <c r="X57"/>
  <c r="Y57"/>
  <c r="Z57"/>
  <c r="C58"/>
  <c r="D58"/>
  <c r="E58"/>
  <c r="F58"/>
  <c r="G58"/>
  <c r="H58"/>
  <c r="I58"/>
  <c r="J58"/>
  <c r="K58"/>
  <c r="L58"/>
  <c r="M58"/>
  <c r="N58"/>
  <c r="O58"/>
  <c r="P58"/>
  <c r="Q58"/>
  <c r="R58"/>
  <c r="S58"/>
  <c r="T58"/>
  <c r="U58"/>
  <c r="V58"/>
  <c r="W58"/>
  <c r="X58"/>
  <c r="Y58"/>
  <c r="Z58"/>
  <c r="C59"/>
  <c r="D59"/>
  <c r="E59"/>
  <c r="F59"/>
  <c r="G59"/>
  <c r="H59"/>
  <c r="I59"/>
  <c r="J59"/>
  <c r="K59"/>
  <c r="L59"/>
  <c r="M59"/>
  <c r="N59"/>
  <c r="O59"/>
  <c r="P59"/>
  <c r="Q59"/>
  <c r="R59"/>
  <c r="S59"/>
  <c r="T59"/>
  <c r="U59"/>
  <c r="V59"/>
  <c r="W59"/>
  <c r="X59"/>
  <c r="Y59"/>
  <c r="Z59"/>
  <c r="C60"/>
  <c r="D60"/>
  <c r="E60"/>
  <c r="F60"/>
  <c r="G60"/>
  <c r="H60"/>
  <c r="I60"/>
  <c r="J60"/>
  <c r="K60"/>
  <c r="L60"/>
  <c r="M60"/>
  <c r="N60"/>
  <c r="O60"/>
  <c r="P60"/>
  <c r="Q60"/>
  <c r="R60"/>
  <c r="S60"/>
  <c r="T60"/>
  <c r="U60"/>
  <c r="V60"/>
  <c r="W60"/>
  <c r="X60"/>
  <c r="Y60"/>
  <c r="Z60"/>
  <c r="C61"/>
  <c r="D61"/>
  <c r="E61"/>
  <c r="F61"/>
  <c r="G61"/>
  <c r="H61"/>
  <c r="I61"/>
  <c r="J61"/>
  <c r="K61"/>
  <c r="L61"/>
  <c r="M61"/>
  <c r="N61"/>
  <c r="O61"/>
  <c r="P61"/>
  <c r="Q61"/>
  <c r="R61"/>
  <c r="S61"/>
  <c r="T61"/>
  <c r="U61"/>
  <c r="V61"/>
  <c r="W61"/>
  <c r="X61"/>
  <c r="Y61"/>
  <c r="Z61"/>
  <c r="C62"/>
  <c r="D62"/>
  <c r="E62"/>
  <c r="F62"/>
  <c r="G62"/>
  <c r="H62"/>
  <c r="I62"/>
  <c r="J62"/>
  <c r="K62"/>
  <c r="L62"/>
  <c r="M62"/>
  <c r="N62"/>
  <c r="O62"/>
  <c r="P62"/>
  <c r="Q62"/>
  <c r="R62"/>
  <c r="S62"/>
  <c r="T62"/>
  <c r="U62"/>
  <c r="V62"/>
  <c r="W62"/>
  <c r="X62"/>
  <c r="Y62"/>
  <c r="Z62"/>
  <c r="C63"/>
  <c r="D63"/>
  <c r="E63"/>
  <c r="F63"/>
  <c r="G63"/>
  <c r="H63"/>
  <c r="I63"/>
  <c r="J63"/>
  <c r="K63"/>
  <c r="L63"/>
  <c r="M63"/>
  <c r="N63"/>
  <c r="O63"/>
  <c r="P63"/>
  <c r="Q63"/>
  <c r="R63"/>
  <c r="S63"/>
  <c r="T63"/>
  <c r="U63"/>
  <c r="V63"/>
  <c r="W63"/>
  <c r="X63"/>
  <c r="Y63"/>
  <c r="Z63"/>
  <c r="C64"/>
  <c r="D64"/>
  <c r="E64"/>
  <c r="F64"/>
  <c r="G64"/>
  <c r="H64"/>
  <c r="I64"/>
  <c r="J64"/>
  <c r="K64"/>
  <c r="L64"/>
  <c r="M64"/>
  <c r="N64"/>
  <c r="O64"/>
  <c r="P64"/>
  <c r="Q64"/>
  <c r="R64"/>
  <c r="S64"/>
  <c r="T64"/>
  <c r="U64"/>
  <c r="V64"/>
  <c r="W64"/>
  <c r="X64"/>
  <c r="Y64"/>
  <c r="Z64"/>
  <c r="C65"/>
  <c r="D65"/>
  <c r="E65"/>
  <c r="F65"/>
  <c r="G65"/>
  <c r="H65"/>
  <c r="I65"/>
  <c r="J65"/>
  <c r="K65"/>
  <c r="L65"/>
  <c r="M65"/>
  <c r="N65"/>
  <c r="O65"/>
  <c r="P65"/>
  <c r="Q65"/>
  <c r="R65"/>
  <c r="S65"/>
  <c r="T65"/>
  <c r="U65"/>
  <c r="V65"/>
  <c r="W65"/>
  <c r="X65"/>
  <c r="Y65"/>
  <c r="Z65"/>
  <c r="C66"/>
  <c r="D66"/>
  <c r="E66"/>
  <c r="F66"/>
  <c r="G66"/>
  <c r="H66"/>
  <c r="I66"/>
  <c r="J66"/>
  <c r="K66"/>
  <c r="L66"/>
  <c r="M66"/>
  <c r="N66"/>
  <c r="O66"/>
  <c r="P66"/>
  <c r="Q66"/>
  <c r="R66"/>
  <c r="S66"/>
  <c r="T66"/>
  <c r="U66"/>
  <c r="V66"/>
  <c r="W66"/>
  <c r="X66"/>
  <c r="Y66"/>
  <c r="Z66"/>
  <c r="C67"/>
  <c r="D67"/>
  <c r="E67"/>
  <c r="F67"/>
  <c r="G67"/>
  <c r="H67"/>
  <c r="I67"/>
  <c r="J67"/>
  <c r="K67"/>
  <c r="L67"/>
  <c r="M67"/>
  <c r="N67"/>
  <c r="O67"/>
  <c r="P67"/>
  <c r="Q67"/>
  <c r="R67"/>
  <c r="S67"/>
  <c r="T67"/>
  <c r="U67"/>
  <c r="V67"/>
  <c r="W67"/>
  <c r="X67"/>
  <c r="Y67"/>
  <c r="Z67"/>
  <c r="C68"/>
  <c r="D68"/>
  <c r="E68"/>
  <c r="F68"/>
  <c r="G68"/>
  <c r="H68"/>
  <c r="I68"/>
  <c r="J68"/>
  <c r="K68"/>
  <c r="L68"/>
  <c r="M68"/>
  <c r="N68"/>
  <c r="O68"/>
  <c r="P68"/>
  <c r="Q68"/>
  <c r="R68"/>
  <c r="S68"/>
  <c r="T68"/>
  <c r="U68"/>
  <c r="V68"/>
  <c r="W68"/>
  <c r="X68"/>
  <c r="Y68"/>
  <c r="Z68"/>
  <c r="B53"/>
  <c r="B54"/>
  <c r="B55"/>
  <c r="B56"/>
  <c r="B57"/>
  <c r="B58"/>
  <c r="B59"/>
  <c r="B60"/>
  <c r="B61"/>
  <c r="B62"/>
  <c r="B63"/>
  <c r="B64"/>
  <c r="B65"/>
  <c r="B66"/>
  <c r="B67"/>
  <c r="B68"/>
  <c r="B52"/>
  <c r="B81"/>
  <c r="B82"/>
  <c r="B83"/>
  <c r="B84"/>
  <c r="B85"/>
  <c r="B86"/>
  <c r="B87"/>
  <c r="B88"/>
  <c r="B89"/>
  <c r="B90"/>
  <c r="B91"/>
  <c r="B92"/>
  <c r="B93"/>
  <c r="B94"/>
  <c r="B95"/>
  <c r="B96"/>
  <c r="C33"/>
  <c r="D33"/>
  <c r="E33"/>
  <c r="F33"/>
  <c r="G33"/>
  <c r="H33"/>
  <c r="I33"/>
  <c r="J33"/>
  <c r="K33"/>
  <c r="L33"/>
  <c r="M33"/>
  <c r="N33"/>
  <c r="O33"/>
  <c r="P33"/>
  <c r="Q33"/>
  <c r="R33"/>
  <c r="S33"/>
  <c r="T33"/>
  <c r="U33"/>
  <c r="V33"/>
  <c r="W33"/>
  <c r="X33"/>
  <c r="Y33"/>
  <c r="Z33"/>
  <c r="C34"/>
  <c r="D34"/>
  <c r="E34"/>
  <c r="F34"/>
  <c r="G34"/>
  <c r="H34"/>
  <c r="I34"/>
  <c r="J34"/>
  <c r="K34"/>
  <c r="L34"/>
  <c r="M34"/>
  <c r="N34"/>
  <c r="O34"/>
  <c r="P34"/>
  <c r="Q34"/>
  <c r="R34"/>
  <c r="S34"/>
  <c r="T34"/>
  <c r="U34"/>
  <c r="V34"/>
  <c r="W34"/>
  <c r="X34"/>
  <c r="Y34"/>
  <c r="Z34"/>
  <c r="C35"/>
  <c r="D35"/>
  <c r="E35"/>
  <c r="F35"/>
  <c r="G35"/>
  <c r="H35"/>
  <c r="I35"/>
  <c r="J35"/>
  <c r="K35"/>
  <c r="L35"/>
  <c r="M35"/>
  <c r="N35"/>
  <c r="O35"/>
  <c r="P35"/>
  <c r="Q35"/>
  <c r="R35"/>
  <c r="S35"/>
  <c r="T35"/>
  <c r="U35"/>
  <c r="V35"/>
  <c r="W35"/>
  <c r="X35"/>
  <c r="Y35"/>
  <c r="Z35"/>
  <c r="C36"/>
  <c r="D36"/>
  <c r="E36"/>
  <c r="F36"/>
  <c r="G36"/>
  <c r="H36"/>
  <c r="I36"/>
  <c r="J36"/>
  <c r="K36"/>
  <c r="L36"/>
  <c r="M36"/>
  <c r="N36"/>
  <c r="O36"/>
  <c r="P36"/>
  <c r="Q36"/>
  <c r="R36"/>
  <c r="S36"/>
  <c r="T36"/>
  <c r="U36"/>
  <c r="V36"/>
  <c r="W36"/>
  <c r="X36"/>
  <c r="Y36"/>
  <c r="Z36"/>
  <c r="C37"/>
  <c r="D37"/>
  <c r="E37"/>
  <c r="F37"/>
  <c r="G37"/>
  <c r="H37"/>
  <c r="I37"/>
  <c r="J37"/>
  <c r="K37"/>
  <c r="L37"/>
  <c r="M37"/>
  <c r="N37"/>
  <c r="O37"/>
  <c r="P37"/>
  <c r="Q37"/>
  <c r="R37"/>
  <c r="S37"/>
  <c r="T37"/>
  <c r="U37"/>
  <c r="V37"/>
  <c r="W37"/>
  <c r="X37"/>
  <c r="Y37"/>
  <c r="Z37"/>
  <c r="C38"/>
  <c r="D38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C39"/>
  <c r="D39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C40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C41"/>
  <c r="D41"/>
  <c r="E41"/>
  <c r="F41"/>
  <c r="G41"/>
  <c r="H41"/>
  <c r="I41"/>
  <c r="J41"/>
  <c r="K41"/>
  <c r="L41"/>
  <c r="M41"/>
  <c r="N41"/>
  <c r="O41"/>
  <c r="P41"/>
  <c r="Q41"/>
  <c r="R41"/>
  <c r="S41"/>
  <c r="T41"/>
  <c r="U41"/>
  <c r="V41"/>
  <c r="W41"/>
  <c r="X41"/>
  <c r="Y41"/>
  <c r="Z41"/>
  <c r="C42"/>
  <c r="D42"/>
  <c r="E42"/>
  <c r="F42"/>
  <c r="G42"/>
  <c r="H42"/>
  <c r="I42"/>
  <c r="J42"/>
  <c r="K42"/>
  <c r="L42"/>
  <c r="M42"/>
  <c r="N42"/>
  <c r="O42"/>
  <c r="P42"/>
  <c r="Q42"/>
  <c r="R42"/>
  <c r="S42"/>
  <c r="T42"/>
  <c r="U42"/>
  <c r="V42"/>
  <c r="W42"/>
  <c r="X42"/>
  <c r="Y42"/>
  <c r="Z42"/>
  <c r="C43"/>
  <c r="D43"/>
  <c r="E43"/>
  <c r="F43"/>
  <c r="G43"/>
  <c r="H43"/>
  <c r="I43"/>
  <c r="J43"/>
  <c r="K43"/>
  <c r="L43"/>
  <c r="M43"/>
  <c r="N43"/>
  <c r="O43"/>
  <c r="P43"/>
  <c r="Q43"/>
  <c r="R43"/>
  <c r="S43"/>
  <c r="T43"/>
  <c r="U43"/>
  <c r="V43"/>
  <c r="W43"/>
  <c r="X43"/>
  <c r="Y43"/>
  <c r="Z43"/>
  <c r="C44"/>
  <c r="D44"/>
  <c r="E44"/>
  <c r="F44"/>
  <c r="G44"/>
  <c r="H44"/>
  <c r="I44"/>
  <c r="J44"/>
  <c r="K44"/>
  <c r="L44"/>
  <c r="M44"/>
  <c r="N44"/>
  <c r="O44"/>
  <c r="P44"/>
  <c r="Q44"/>
  <c r="R44"/>
  <c r="S44"/>
  <c r="T44"/>
  <c r="U44"/>
  <c r="V44"/>
  <c r="W44"/>
  <c r="X44"/>
  <c r="Y44"/>
  <c r="Z44"/>
  <c r="C45"/>
  <c r="D45"/>
  <c r="E45"/>
  <c r="F45"/>
  <c r="G45"/>
  <c r="H45"/>
  <c r="I45"/>
  <c r="J45"/>
  <c r="K45"/>
  <c r="L45"/>
  <c r="M45"/>
  <c r="N45"/>
  <c r="O45"/>
  <c r="P45"/>
  <c r="Q45"/>
  <c r="R45"/>
  <c r="S45"/>
  <c r="T45"/>
  <c r="U45"/>
  <c r="V45"/>
  <c r="W45"/>
  <c r="X45"/>
  <c r="Y45"/>
  <c r="Z45"/>
  <c r="C46"/>
  <c r="D46"/>
  <c r="E46"/>
  <c r="F46"/>
  <c r="G46"/>
  <c r="H46"/>
  <c r="I46"/>
  <c r="J46"/>
  <c r="K46"/>
  <c r="L46"/>
  <c r="M46"/>
  <c r="N46"/>
  <c r="O46"/>
  <c r="P46"/>
  <c r="Q46"/>
  <c r="R46"/>
  <c r="S46"/>
  <c r="T46"/>
  <c r="U46"/>
  <c r="V46"/>
  <c r="W46"/>
  <c r="X46"/>
  <c r="Y46"/>
  <c r="Z46"/>
  <c r="C47"/>
  <c r="D47"/>
  <c r="E47"/>
  <c r="F47"/>
  <c r="G47"/>
  <c r="H47"/>
  <c r="I47"/>
  <c r="J47"/>
  <c r="K47"/>
  <c r="L47"/>
  <c r="M47"/>
  <c r="N47"/>
  <c r="O47"/>
  <c r="P47"/>
  <c r="Q47"/>
  <c r="R47"/>
  <c r="S47"/>
  <c r="T47"/>
  <c r="U47"/>
  <c r="V47"/>
  <c r="W47"/>
  <c r="X47"/>
  <c r="Y47"/>
  <c r="Z47"/>
  <c r="C48"/>
  <c r="D48"/>
  <c r="E48"/>
  <c r="F48"/>
  <c r="G48"/>
  <c r="H48"/>
  <c r="I48"/>
  <c r="J48"/>
  <c r="K48"/>
  <c r="L48"/>
  <c r="M48"/>
  <c r="N48"/>
  <c r="O48"/>
  <c r="P48"/>
  <c r="Q48"/>
  <c r="R48"/>
  <c r="S48"/>
  <c r="T48"/>
  <c r="U48"/>
  <c r="V48"/>
  <c r="W48"/>
  <c r="X48"/>
  <c r="Y48"/>
  <c r="Z48"/>
  <c r="C49"/>
  <c r="D49"/>
  <c r="E49"/>
  <c r="F49"/>
  <c r="G49"/>
  <c r="H49"/>
  <c r="I49"/>
  <c r="J49"/>
  <c r="K49"/>
  <c r="L49"/>
  <c r="M49"/>
  <c r="N49"/>
  <c r="O49"/>
  <c r="P49"/>
  <c r="Q49"/>
  <c r="R49"/>
  <c r="S49"/>
  <c r="T49"/>
  <c r="U49"/>
  <c r="V49"/>
  <c r="W49"/>
  <c r="X49"/>
  <c r="Y49"/>
  <c r="Z49"/>
  <c r="B34"/>
  <c r="B35"/>
  <c r="B36"/>
  <c r="B37"/>
  <c r="B38"/>
  <c r="B39"/>
  <c r="B40"/>
  <c r="B41"/>
  <c r="B42"/>
  <c r="B43"/>
  <c r="B44"/>
  <c r="B45"/>
  <c r="B46"/>
  <c r="B47"/>
  <c r="B48"/>
  <c r="B49"/>
  <c r="B33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C26"/>
  <c r="D26"/>
  <c r="E26"/>
  <c r="F26"/>
  <c r="G26"/>
  <c r="H26"/>
  <c r="I26"/>
  <c r="J26"/>
  <c r="K26"/>
  <c r="L26"/>
  <c r="M26"/>
  <c r="N26"/>
  <c r="O26"/>
  <c r="P26"/>
  <c r="Q26"/>
  <c r="R26"/>
  <c r="S26"/>
  <c r="T26"/>
  <c r="U26"/>
  <c r="V26"/>
  <c r="W26"/>
  <c r="X26"/>
  <c r="Y26"/>
  <c r="Z26"/>
  <c r="C27"/>
  <c r="D27"/>
  <c r="E27"/>
  <c r="F27"/>
  <c r="G27"/>
  <c r="H27"/>
  <c r="I27"/>
  <c r="J27"/>
  <c r="K27"/>
  <c r="L27"/>
  <c r="M27"/>
  <c r="N27"/>
  <c r="O27"/>
  <c r="P27"/>
  <c r="Q27"/>
  <c r="R27"/>
  <c r="S27"/>
  <c r="T27"/>
  <c r="U27"/>
  <c r="V27"/>
  <c r="W27"/>
  <c r="X27"/>
  <c r="Y27"/>
  <c r="Z27"/>
  <c r="C28"/>
  <c r="D28"/>
  <c r="E28"/>
  <c r="F28"/>
  <c r="G28"/>
  <c r="H28"/>
  <c r="I28"/>
  <c r="J28"/>
  <c r="K28"/>
  <c r="L28"/>
  <c r="M28"/>
  <c r="N28"/>
  <c r="O28"/>
  <c r="P28"/>
  <c r="Q28"/>
  <c r="R28"/>
  <c r="S28"/>
  <c r="T28"/>
  <c r="U28"/>
  <c r="V28"/>
  <c r="W28"/>
  <c r="X28"/>
  <c r="Y28"/>
  <c r="Z28"/>
  <c r="B13"/>
  <c r="B14"/>
  <c r="B15"/>
  <c r="B16"/>
  <c r="B17"/>
  <c r="B18"/>
  <c r="B19"/>
  <c r="B20"/>
  <c r="B21"/>
  <c r="B22"/>
  <c r="B23"/>
  <c r="B24"/>
  <c r="B25"/>
  <c r="B26"/>
  <c r="B27"/>
  <c r="B28"/>
  <c r="B12"/>
  <c r="B80"/>
  <c r="L81" i="3" a="1"/>
  <c r="E14"/>
  <c r="E13"/>
  <c r="M122"/>
  <c r="M123"/>
  <c r="M121"/>
  <c r="M119"/>
  <c r="M120"/>
  <c r="M118"/>
  <c r="M82"/>
  <c r="O82"/>
  <c r="Q82"/>
  <c r="S82"/>
  <c r="U82"/>
  <c r="W82"/>
  <c r="Y82"/>
  <c r="AA82"/>
  <c r="AC82"/>
  <c r="AE82"/>
  <c r="AG82"/>
  <c r="AI82"/>
  <c r="AK82"/>
  <c r="L84"/>
  <c r="M84"/>
  <c r="N84"/>
  <c r="O84"/>
  <c r="P84"/>
  <c r="Q84"/>
  <c r="R84"/>
  <c r="S84"/>
  <c r="T84"/>
  <c r="U84"/>
  <c r="V84"/>
  <c r="W84"/>
  <c r="X84"/>
  <c r="Y84"/>
  <c r="Z84"/>
  <c r="AA84"/>
  <c r="AB84"/>
  <c r="AC84"/>
  <c r="AD84"/>
  <c r="AE84"/>
  <c r="AF84"/>
  <c r="AG84"/>
  <c r="AH84"/>
  <c r="AI84"/>
  <c r="AJ84"/>
  <c r="AK84"/>
  <c r="L85"/>
  <c r="N85"/>
  <c r="P85"/>
  <c r="R85"/>
  <c r="T85"/>
  <c r="V85"/>
  <c r="X85"/>
  <c r="Z85"/>
  <c r="AB85"/>
  <c r="AD85"/>
  <c r="AF85"/>
  <c r="AH85"/>
  <c r="AJ85"/>
  <c r="L86"/>
  <c r="N86"/>
  <c r="P86"/>
  <c r="R86"/>
  <c r="T86"/>
  <c r="V86"/>
  <c r="X86"/>
  <c r="Z86"/>
  <c r="AB86"/>
  <c r="AD86"/>
  <c r="AF86"/>
  <c r="AH86"/>
  <c r="AJ86"/>
  <c r="B24"/>
  <c r="F84"/>
  <c r="B26"/>
  <c r="F86"/>
  <c r="B28"/>
  <c r="F88"/>
  <c r="B30"/>
  <c r="F90"/>
  <c r="B32"/>
  <c r="F92"/>
  <c r="B34"/>
  <c r="F94"/>
  <c r="B36"/>
  <c r="F96"/>
  <c r="B38"/>
  <c r="F98"/>
  <c r="B40"/>
  <c r="F100"/>
  <c r="B42"/>
  <c r="F102"/>
  <c r="B44"/>
  <c r="F104"/>
  <c r="B46"/>
  <c r="F106"/>
  <c r="E84"/>
  <c r="E86"/>
  <c r="E88"/>
  <c r="E90"/>
  <c r="E92"/>
  <c r="E94"/>
  <c r="E96"/>
  <c r="E98"/>
  <c r="E100"/>
  <c r="E102"/>
  <c r="E104"/>
  <c r="E106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E24"/>
  <c r="D24"/>
  <c r="C24"/>
  <c r="A24"/>
  <c r="B83"/>
  <c r="B85"/>
  <c r="B87"/>
  <c r="B89"/>
  <c r="B91"/>
  <c r="B93"/>
  <c r="B95"/>
  <c r="B97"/>
  <c r="B99"/>
  <c r="B101"/>
  <c r="B103"/>
  <c r="B105"/>
  <c r="B22"/>
  <c r="F82"/>
  <c r="E82"/>
  <c r="C81"/>
  <c r="B81"/>
  <c r="A106"/>
  <c r="A105"/>
  <c r="A104"/>
  <c r="A103"/>
  <c r="A102"/>
  <c r="A101"/>
  <c r="A100"/>
  <c r="A99"/>
  <c r="A98"/>
  <c r="A97"/>
  <c r="A96"/>
  <c r="A95"/>
  <c r="A94"/>
  <c r="A93"/>
  <c r="A92"/>
  <c r="A91"/>
  <c r="A90"/>
  <c r="A89"/>
  <c r="A88"/>
  <c r="A87"/>
  <c r="A86"/>
  <c r="A85"/>
  <c r="A84"/>
  <c r="A83"/>
  <c r="C82"/>
  <c r="A82"/>
  <c r="A81"/>
  <c r="E22"/>
  <c r="B57"/>
  <c r="B58"/>
  <c r="E26"/>
  <c r="B59"/>
  <c r="E28"/>
  <c r="B60"/>
  <c r="E30"/>
  <c r="B61"/>
  <c r="E32"/>
  <c r="B62"/>
  <c r="E34"/>
  <c r="B63"/>
  <c r="E36"/>
  <c r="B64"/>
  <c r="E38"/>
  <c r="B65"/>
  <c r="E40"/>
  <c r="B66"/>
  <c r="E42"/>
  <c r="B67"/>
  <c r="E44"/>
  <c r="B68"/>
  <c r="E46"/>
  <c r="B69"/>
  <c r="D46"/>
  <c r="A69"/>
  <c r="D44"/>
  <c r="A68"/>
  <c r="D42"/>
  <c r="A67"/>
  <c r="D40"/>
  <c r="A66"/>
  <c r="D38"/>
  <c r="A65"/>
  <c r="D36"/>
  <c r="A64"/>
  <c r="D34"/>
  <c r="A63"/>
  <c r="D32"/>
  <c r="A62"/>
  <c r="D30"/>
  <c r="A61"/>
  <c r="D28"/>
  <c r="A60"/>
  <c r="D26"/>
  <c r="A59"/>
  <c r="D22"/>
  <c r="A58"/>
  <c r="A57"/>
  <c r="C22"/>
  <c r="A22"/>
  <c r="F25"/>
  <c r="S22" a="1"/>
  <c r="F24"/>
  <c r="A26"/>
  <c r="F26"/>
  <c r="F27"/>
  <c r="A28"/>
  <c r="F28"/>
  <c r="F29"/>
  <c r="A30"/>
  <c r="F30"/>
  <c r="F31"/>
  <c r="A32"/>
  <c r="F32"/>
  <c r="F33"/>
  <c r="A34"/>
  <c r="F34"/>
  <c r="F35"/>
  <c r="A36"/>
  <c r="F36"/>
  <c r="F37"/>
  <c r="A38"/>
  <c r="F38"/>
  <c r="F39"/>
  <c r="A40"/>
  <c r="F40"/>
  <c r="F41"/>
  <c r="A42"/>
  <c r="F42"/>
  <c r="F43"/>
  <c r="A44"/>
  <c r="F44"/>
  <c r="F45"/>
  <c r="A46"/>
  <c r="F46"/>
  <c r="F47"/>
  <c r="F23"/>
  <c r="F22"/>
  <c r="I24"/>
  <c r="J24"/>
  <c r="K24"/>
  <c r="L24"/>
  <c r="M24"/>
  <c r="O24"/>
  <c r="P24"/>
  <c r="I25"/>
  <c r="K25"/>
  <c r="L25"/>
  <c r="M25"/>
  <c r="O25"/>
  <c r="P25"/>
  <c r="I26"/>
  <c r="J26"/>
  <c r="K26"/>
  <c r="L26"/>
  <c r="M26"/>
  <c r="O26"/>
  <c r="P26"/>
  <c r="I27"/>
  <c r="K27"/>
  <c r="L27"/>
  <c r="M27"/>
  <c r="O27"/>
  <c r="P27"/>
  <c r="I28"/>
  <c r="J28"/>
  <c r="K28"/>
  <c r="L28"/>
  <c r="M28"/>
  <c r="O28"/>
  <c r="P28"/>
  <c r="I29"/>
  <c r="K29"/>
  <c r="L29"/>
  <c r="M29"/>
  <c r="O29"/>
  <c r="P29"/>
  <c r="I30"/>
  <c r="J30"/>
  <c r="K30"/>
  <c r="L30"/>
  <c r="M30"/>
  <c r="O30"/>
  <c r="P30"/>
  <c r="I31"/>
  <c r="K31"/>
  <c r="L31"/>
  <c r="M31"/>
  <c r="O31"/>
  <c r="P31"/>
  <c r="I32"/>
  <c r="J32"/>
  <c r="K32"/>
  <c r="L32"/>
  <c r="M32"/>
  <c r="O32"/>
  <c r="P32"/>
  <c r="I33"/>
  <c r="K33"/>
  <c r="L33"/>
  <c r="M33"/>
  <c r="O33"/>
  <c r="P33"/>
  <c r="I34"/>
  <c r="J34"/>
  <c r="K34"/>
  <c r="L34"/>
  <c r="M34"/>
  <c r="O34"/>
  <c r="P34"/>
  <c r="I35"/>
  <c r="K35"/>
  <c r="L35"/>
  <c r="M35"/>
  <c r="O35"/>
  <c r="P35"/>
  <c r="I36"/>
  <c r="J36"/>
  <c r="K36"/>
  <c r="L36"/>
  <c r="M36"/>
  <c r="O36"/>
  <c r="P36"/>
  <c r="I37"/>
  <c r="K37"/>
  <c r="L37"/>
  <c r="M37"/>
  <c r="O37"/>
  <c r="P37"/>
  <c r="I38"/>
  <c r="J38"/>
  <c r="K38"/>
  <c r="L38"/>
  <c r="M38"/>
  <c r="O38"/>
  <c r="P38"/>
  <c r="I39"/>
  <c r="K39"/>
  <c r="L39"/>
  <c r="M39"/>
  <c r="O39"/>
  <c r="P39"/>
  <c r="I40"/>
  <c r="J40"/>
  <c r="K40"/>
  <c r="L40"/>
  <c r="M40"/>
  <c r="O40"/>
  <c r="P40"/>
  <c r="I41"/>
  <c r="K41"/>
  <c r="L41"/>
  <c r="M41"/>
  <c r="O41"/>
  <c r="P41"/>
  <c r="I42"/>
  <c r="J42"/>
  <c r="K42"/>
  <c r="L42"/>
  <c r="M42"/>
  <c r="O42"/>
  <c r="P42"/>
  <c r="I43"/>
  <c r="K43"/>
  <c r="L43"/>
  <c r="M43"/>
  <c r="O43"/>
  <c r="P43"/>
  <c r="I44"/>
  <c r="J44"/>
  <c r="K44"/>
  <c r="L44"/>
  <c r="M44"/>
  <c r="O44"/>
  <c r="P44"/>
  <c r="I45"/>
  <c r="K45"/>
  <c r="L45"/>
  <c r="M45"/>
  <c r="O45"/>
  <c r="P45"/>
  <c r="I46"/>
  <c r="J46"/>
  <c r="K46"/>
  <c r="L46"/>
  <c r="M46"/>
  <c r="O46"/>
  <c r="P46"/>
  <c r="I47"/>
  <c r="K47"/>
  <c r="L47"/>
  <c r="M47"/>
  <c r="O47"/>
  <c r="P47"/>
  <c r="P23"/>
  <c r="O23"/>
  <c r="M23"/>
  <c r="L23"/>
  <c r="M22"/>
  <c r="K22"/>
  <c r="J22"/>
  <c r="L22"/>
  <c r="C26"/>
  <c r="C28"/>
  <c r="C30"/>
  <c r="C32"/>
  <c r="C34"/>
  <c r="C36"/>
  <c r="C38"/>
  <c r="C40"/>
  <c r="C42"/>
  <c r="C44"/>
  <c r="C46"/>
  <c r="J57"/>
  <c r="J58"/>
  <c r="J59"/>
  <c r="J60"/>
  <c r="J61"/>
  <c r="J62"/>
  <c r="J63"/>
  <c r="J64"/>
  <c r="J65"/>
  <c r="J66"/>
  <c r="J67"/>
  <c r="J68"/>
  <c r="J69"/>
  <c r="I69"/>
  <c r="I68"/>
  <c r="I67"/>
  <c r="I66"/>
  <c r="I65"/>
  <c r="I64"/>
  <c r="I63"/>
  <c r="I62"/>
  <c r="I61"/>
  <c r="I60"/>
  <c r="I59"/>
  <c r="I58"/>
  <c r="I57"/>
  <c r="T72"/>
  <c r="T73"/>
  <c r="T68"/>
  <c r="T69"/>
  <c r="T70"/>
  <c r="T71"/>
  <c r="T74"/>
  <c r="T67"/>
  <c r="T23"/>
  <c r="V23"/>
  <c r="X23"/>
  <c r="Z23"/>
  <c r="AB23"/>
  <c r="AD23"/>
  <c r="AF23"/>
  <c r="AH23"/>
  <c r="AJ23"/>
  <c r="AL23"/>
  <c r="AN23"/>
  <c r="AP23"/>
  <c r="AR23"/>
  <c r="S27"/>
  <c r="T27"/>
  <c r="U27"/>
  <c r="V27"/>
  <c r="W27"/>
  <c r="X27"/>
  <c r="Y27"/>
  <c r="Z27"/>
  <c r="AA27"/>
  <c r="AB27"/>
  <c r="AC27"/>
  <c r="AD27"/>
  <c r="AE27"/>
  <c r="AF27"/>
  <c r="AG27"/>
  <c r="AH27"/>
  <c r="AI27"/>
  <c r="AJ27"/>
  <c r="AK27"/>
  <c r="AL27"/>
  <c r="AM27"/>
  <c r="AN27"/>
  <c r="AO27"/>
  <c r="AP27"/>
  <c r="AQ27"/>
  <c r="AR27"/>
  <c r="J9"/>
  <c r="K23"/>
  <c r="I23"/>
  <c r="P22"/>
  <c r="O22"/>
  <c r="I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T24"/>
  <c r="V24"/>
  <c r="X24"/>
  <c r="Z24"/>
  <c r="AB24"/>
  <c r="AD24"/>
  <c r="AF24"/>
  <c r="AH24"/>
  <c r="AJ24"/>
  <c r="AL24"/>
  <c r="AN24"/>
  <c r="AP24"/>
  <c r="AR24"/>
  <c r="S28"/>
  <c r="U28"/>
  <c r="W28"/>
  <c r="Y28"/>
  <c r="AA28"/>
  <c r="AC28"/>
  <c r="AE28"/>
  <c r="AG28"/>
  <c r="AI28"/>
  <c r="AK28"/>
  <c r="AM28"/>
  <c r="AO28"/>
  <c r="AQ28"/>
  <c r="S29"/>
  <c r="U29"/>
  <c r="W29"/>
  <c r="Y29"/>
  <c r="AA29"/>
  <c r="AC29"/>
  <c r="AE29"/>
  <c r="AG29"/>
  <c r="AI29"/>
  <c r="AK29"/>
  <c r="AM29"/>
  <c r="AO29"/>
  <c r="AQ29"/>
  <c r="AK83"/>
  <c r="AI83"/>
  <c r="AG83"/>
  <c r="AE83"/>
  <c r="AC83"/>
  <c r="AA83"/>
  <c r="Y83"/>
  <c r="W83"/>
  <c r="U83"/>
  <c r="S83"/>
  <c r="Q83"/>
  <c r="O83"/>
  <c r="M83"/>
  <c r="AK81"/>
  <c r="AJ81"/>
  <c r="AI81"/>
  <c r="AH81"/>
  <c r="AG81"/>
  <c r="AF81"/>
  <c r="AE81"/>
  <c r="AD81"/>
  <c r="AC81"/>
  <c r="AB81"/>
  <c r="AA81"/>
  <c r="Z81"/>
  <c r="Y81"/>
  <c r="X81"/>
  <c r="W81"/>
  <c r="V81"/>
  <c r="U81"/>
  <c r="T81"/>
  <c r="S81"/>
  <c r="R81"/>
  <c r="Q81"/>
  <c r="P81"/>
  <c r="O81"/>
  <c r="N81"/>
  <c r="M81"/>
  <c r="L81"/>
  <c r="L82"/>
  <c r="N82"/>
  <c r="P82"/>
  <c r="R82"/>
  <c r="T82"/>
  <c r="V82"/>
  <c r="X82"/>
  <c r="Z82"/>
  <c r="AB82"/>
  <c r="AD82"/>
  <c r="AF82"/>
  <c r="AH82"/>
  <c r="AJ82"/>
  <c r="L83"/>
  <c r="N83"/>
  <c r="P83"/>
  <c r="R83"/>
  <c r="T83"/>
  <c r="V83"/>
  <c r="X83"/>
  <c r="Z83"/>
  <c r="AB83"/>
  <c r="AD83"/>
  <c r="AF83"/>
  <c r="AH83"/>
  <c r="AJ83"/>
  <c r="M85"/>
  <c r="O85"/>
  <c r="Q85"/>
  <c r="S85"/>
  <c r="U85"/>
  <c r="W85"/>
  <c r="Y85"/>
  <c r="AA85"/>
  <c r="AC85"/>
  <c r="AE85"/>
  <c r="AG85"/>
  <c r="AI85"/>
  <c r="AK85"/>
  <c r="M86"/>
  <c r="O86"/>
  <c r="Q86"/>
  <c r="S86"/>
  <c r="U86"/>
  <c r="W86"/>
  <c r="Y86"/>
  <c r="AA86"/>
  <c r="AC86"/>
  <c r="AE86"/>
  <c r="AG86"/>
  <c r="AI86"/>
  <c r="AK86"/>
  <c r="L90" a="1"/>
  <c r="L99" a="1"/>
  <c r="L109" a="1"/>
  <c r="L118" a="1"/>
  <c r="E10"/>
  <c r="E11"/>
  <c r="E12"/>
  <c r="E15"/>
  <c r="E16"/>
  <c r="E17"/>
  <c r="H47"/>
  <c r="G69"/>
  <c r="H45"/>
  <c r="G68"/>
  <c r="H43"/>
  <c r="G67"/>
  <c r="H41"/>
  <c r="G66"/>
  <c r="H39"/>
  <c r="G65"/>
  <c r="H37"/>
  <c r="G64"/>
  <c r="H35"/>
  <c r="G63"/>
  <c r="H33"/>
  <c r="G62"/>
  <c r="H31"/>
  <c r="G61"/>
  <c r="H29"/>
  <c r="G60"/>
  <c r="H27"/>
  <c r="G59"/>
  <c r="H25"/>
  <c r="G58"/>
  <c r="H23"/>
  <c r="G57"/>
  <c r="H46"/>
  <c r="F69"/>
  <c r="H44"/>
  <c r="F68"/>
  <c r="H42"/>
  <c r="F67"/>
  <c r="H40"/>
  <c r="F66"/>
  <c r="H38"/>
  <c r="F65"/>
  <c r="H36"/>
  <c r="F64"/>
  <c r="H34"/>
  <c r="F63"/>
  <c r="H32"/>
  <c r="F62"/>
  <c r="H30"/>
  <c r="F61"/>
  <c r="H28"/>
  <c r="F60"/>
  <c r="H26"/>
  <c r="F59"/>
  <c r="H24"/>
  <c r="F58"/>
  <c r="H22"/>
  <c r="F57"/>
  <c r="S23"/>
  <c r="U23"/>
  <c r="W23"/>
  <c r="Y23"/>
  <c r="AA23"/>
  <c r="AC23"/>
  <c r="AE23"/>
  <c r="AG23"/>
  <c r="AI23"/>
  <c r="AK23"/>
  <c r="AM23"/>
  <c r="AO23"/>
  <c r="AQ23"/>
  <c r="S24"/>
  <c r="U24"/>
  <c r="W24"/>
  <c r="Y24"/>
  <c r="AA24"/>
  <c r="AC24"/>
  <c r="AE24"/>
  <c r="AG24"/>
  <c r="AI24"/>
  <c r="AK24"/>
  <c r="AM24"/>
  <c r="AO24"/>
  <c r="AQ24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S26"/>
  <c r="T26"/>
  <c r="U26"/>
  <c r="V26"/>
  <c r="W26"/>
  <c r="X26"/>
  <c r="Y26"/>
  <c r="Z26"/>
  <c r="AA26"/>
  <c r="AB26"/>
  <c r="AC26"/>
  <c r="AD26"/>
  <c r="AE26"/>
  <c r="AF26"/>
  <c r="AG26"/>
  <c r="AH26"/>
  <c r="AI26"/>
  <c r="AJ26"/>
  <c r="AK26"/>
  <c r="AL26"/>
  <c r="AM26"/>
  <c r="AN26"/>
  <c r="AO26"/>
  <c r="AP26"/>
  <c r="AQ26"/>
  <c r="AR26"/>
  <c r="T28"/>
  <c r="V28"/>
  <c r="X28"/>
  <c r="Z28"/>
  <c r="AB28"/>
  <c r="AD28"/>
  <c r="AF28"/>
  <c r="AH28"/>
  <c r="AJ28"/>
  <c r="AL28"/>
  <c r="AN28"/>
  <c r="AP28"/>
  <c r="AR28"/>
  <c r="T29"/>
  <c r="V29"/>
  <c r="X29"/>
  <c r="Z29"/>
  <c r="AB29"/>
  <c r="AD29"/>
  <c r="AF29"/>
  <c r="AH29"/>
  <c r="AJ29"/>
  <c r="AL29"/>
  <c r="AN29"/>
  <c r="AP29"/>
  <c r="AR29"/>
  <c r="S33" a="1"/>
  <c r="S44" a="1"/>
  <c r="S56" a="1"/>
  <c r="S67" a="1"/>
  <c r="D10"/>
  <c r="D11"/>
  <c r="D12"/>
  <c r="D13"/>
  <c r="D14"/>
  <c r="D15"/>
  <c r="D16"/>
  <c r="D17"/>
  <c r="G47"/>
  <c r="E69"/>
  <c r="G45"/>
  <c r="E68"/>
  <c r="G43"/>
  <c r="E67"/>
  <c r="G41"/>
  <c r="E66"/>
  <c r="G39"/>
  <c r="E65"/>
  <c r="G37"/>
  <c r="E64"/>
  <c r="G35"/>
  <c r="E63"/>
  <c r="G33"/>
  <c r="E62"/>
  <c r="G31"/>
  <c r="E61"/>
  <c r="G29"/>
  <c r="E60"/>
  <c r="G27"/>
  <c r="E59"/>
  <c r="G25"/>
  <c r="E58"/>
  <c r="G23"/>
  <c r="E57"/>
  <c r="G46"/>
  <c r="D69"/>
  <c r="G44"/>
  <c r="D68"/>
  <c r="G42"/>
  <c r="D67"/>
  <c r="G40"/>
  <c r="D66"/>
  <c r="G38"/>
  <c r="D65"/>
  <c r="G36"/>
  <c r="D64"/>
  <c r="G34"/>
  <c r="D63"/>
  <c r="G32"/>
  <c r="D62"/>
  <c r="G30"/>
  <c r="D61"/>
  <c r="G28"/>
  <c r="D60"/>
  <c r="G26"/>
  <c r="D59"/>
  <c r="G24"/>
  <c r="D58"/>
  <c r="G22"/>
  <c r="D57"/>
  <c r="U68"/>
  <c r="U69"/>
  <c r="U70"/>
  <c r="U71"/>
  <c r="U72"/>
  <c r="U73"/>
  <c r="U74"/>
  <c r="U67"/>
  <c r="S67"/>
  <c r="S68"/>
  <c r="S69"/>
  <c r="S70"/>
  <c r="S71"/>
  <c r="S72"/>
  <c r="S73"/>
  <c r="S74"/>
  <c r="S56"/>
  <c r="T56"/>
  <c r="U56"/>
  <c r="V56"/>
  <c r="W56"/>
  <c r="X56"/>
  <c r="Y56"/>
  <c r="Z56"/>
  <c r="AA56"/>
  <c r="AB56"/>
  <c r="AC56"/>
  <c r="AD56"/>
  <c r="AE56"/>
  <c r="AF56"/>
  <c r="AG56"/>
  <c r="AH56"/>
  <c r="AI56"/>
  <c r="AJ56"/>
  <c r="AK56"/>
  <c r="AL56"/>
  <c r="AM56"/>
  <c r="AN56"/>
  <c r="AO56"/>
  <c r="AP56"/>
  <c r="AQ56"/>
  <c r="AR56"/>
  <c r="S57"/>
  <c r="T57"/>
  <c r="U57"/>
  <c r="V57"/>
  <c r="W57"/>
  <c r="X57"/>
  <c r="Y57"/>
  <c r="Z57"/>
  <c r="AA57"/>
  <c r="AB57"/>
  <c r="AC57"/>
  <c r="AD57"/>
  <c r="AE57"/>
  <c r="AF57"/>
  <c r="AG57"/>
  <c r="AH57"/>
  <c r="AI57"/>
  <c r="AJ57"/>
  <c r="AK57"/>
  <c r="AL57"/>
  <c r="AM57"/>
  <c r="AN57"/>
  <c r="AO57"/>
  <c r="AP57"/>
  <c r="AQ57"/>
  <c r="AR57"/>
  <c r="S58"/>
  <c r="T58"/>
  <c r="U58"/>
  <c r="V58"/>
  <c r="W58"/>
  <c r="X58"/>
  <c r="Y58"/>
  <c r="Z58"/>
  <c r="AA58"/>
  <c r="AB58"/>
  <c r="AC58"/>
  <c r="AD58"/>
  <c r="AE58"/>
  <c r="AF58"/>
  <c r="AG58"/>
  <c r="AH58"/>
  <c r="AI58"/>
  <c r="AJ58"/>
  <c r="AK58"/>
  <c r="AL58"/>
  <c r="AM58"/>
  <c r="AN58"/>
  <c r="AO58"/>
  <c r="AP58"/>
  <c r="AQ58"/>
  <c r="AR58"/>
  <c r="S59"/>
  <c r="T59"/>
  <c r="U59"/>
  <c r="V59"/>
  <c r="W59"/>
  <c r="X59"/>
  <c r="Y59"/>
  <c r="Z59"/>
  <c r="AA59"/>
  <c r="AB59"/>
  <c r="AC59"/>
  <c r="AD59"/>
  <c r="AE59"/>
  <c r="AF59"/>
  <c r="AG59"/>
  <c r="AH59"/>
  <c r="AI59"/>
  <c r="AJ59"/>
  <c r="AK59"/>
  <c r="AL59"/>
  <c r="AM59"/>
  <c r="AN59"/>
  <c r="AO59"/>
  <c r="AP59"/>
  <c r="AQ59"/>
  <c r="AR59"/>
  <c r="S60"/>
  <c r="T60"/>
  <c r="U60"/>
  <c r="V60"/>
  <c r="W60"/>
  <c r="X60"/>
  <c r="Y60"/>
  <c r="Z60"/>
  <c r="AA60"/>
  <c r="AB60"/>
  <c r="AC60"/>
  <c r="AD60"/>
  <c r="AE60"/>
  <c r="AF60"/>
  <c r="AG60"/>
  <c r="AH60"/>
  <c r="AI60"/>
  <c r="AJ60"/>
  <c r="AK60"/>
  <c r="AL60"/>
  <c r="AM60"/>
  <c r="AN60"/>
  <c r="AO60"/>
  <c r="AP60"/>
  <c r="AQ60"/>
  <c r="AR60"/>
  <c r="S61"/>
  <c r="T61"/>
  <c r="U61"/>
  <c r="V61"/>
  <c r="W61"/>
  <c r="X61"/>
  <c r="Y61"/>
  <c r="Z61"/>
  <c r="AA61"/>
  <c r="AB61"/>
  <c r="AC61"/>
  <c r="AD61"/>
  <c r="AE61"/>
  <c r="AF61"/>
  <c r="AG61"/>
  <c r="AH61"/>
  <c r="AI61"/>
  <c r="AJ61"/>
  <c r="AK61"/>
  <c r="AL61"/>
  <c r="AM61"/>
  <c r="AN61"/>
  <c r="AO61"/>
  <c r="AP61"/>
  <c r="AQ61"/>
  <c r="AR61"/>
  <c r="S62"/>
  <c r="T62"/>
  <c r="U62"/>
  <c r="V62"/>
  <c r="W62"/>
  <c r="X62"/>
  <c r="Y62"/>
  <c r="Z62"/>
  <c r="AA62"/>
  <c r="AB62"/>
  <c r="AC62"/>
  <c r="AD62"/>
  <c r="AE62"/>
  <c r="AF62"/>
  <c r="AG62"/>
  <c r="AH62"/>
  <c r="AI62"/>
  <c r="AJ62"/>
  <c r="AK62"/>
  <c r="AL62"/>
  <c r="AM62"/>
  <c r="AN62"/>
  <c r="AO62"/>
  <c r="AP62"/>
  <c r="AQ62"/>
  <c r="AR62"/>
  <c r="S63"/>
  <c r="T63"/>
  <c r="U63"/>
  <c r="V63"/>
  <c r="W63"/>
  <c r="X63"/>
  <c r="Y63"/>
  <c r="Z63"/>
  <c r="AA63"/>
  <c r="AB63"/>
  <c r="AC63"/>
  <c r="AD63"/>
  <c r="AE63"/>
  <c r="AF63"/>
  <c r="AG63"/>
  <c r="AH63"/>
  <c r="AI63"/>
  <c r="AJ63"/>
  <c r="AK63"/>
  <c r="AL63"/>
  <c r="AM63"/>
  <c r="AN63"/>
  <c r="AO63"/>
  <c r="AP63"/>
  <c r="AQ63"/>
  <c r="AR63"/>
  <c r="T44"/>
  <c r="U44"/>
  <c r="V44"/>
  <c r="W44"/>
  <c r="X44"/>
  <c r="Y44"/>
  <c r="Z44"/>
  <c r="S45"/>
  <c r="T45"/>
  <c r="U45"/>
  <c r="V45"/>
  <c r="W45"/>
  <c r="X45"/>
  <c r="Y45"/>
  <c r="Z45"/>
  <c r="S46"/>
  <c r="T46"/>
  <c r="U46"/>
  <c r="V46"/>
  <c r="W46"/>
  <c r="X46"/>
  <c r="Y46"/>
  <c r="Z46"/>
  <c r="S47"/>
  <c r="T47"/>
  <c r="U47"/>
  <c r="V47"/>
  <c r="W47"/>
  <c r="X47"/>
  <c r="Y47"/>
  <c r="Z47"/>
  <c r="S48"/>
  <c r="T48"/>
  <c r="U48"/>
  <c r="V48"/>
  <c r="W48"/>
  <c r="X48"/>
  <c r="Y48"/>
  <c r="Z48"/>
  <c r="S49"/>
  <c r="T49"/>
  <c r="U49"/>
  <c r="V49"/>
  <c r="W49"/>
  <c r="X49"/>
  <c r="Y49"/>
  <c r="Z49"/>
  <c r="S50"/>
  <c r="T50"/>
  <c r="U50"/>
  <c r="V50"/>
  <c r="W50"/>
  <c r="X50"/>
  <c r="Y50"/>
  <c r="Z50"/>
  <c r="S51"/>
  <c r="T51"/>
  <c r="U51"/>
  <c r="V51"/>
  <c r="W51"/>
  <c r="X51"/>
  <c r="Y51"/>
  <c r="Z51"/>
  <c r="S44"/>
  <c r="S33"/>
  <c r="T33"/>
  <c r="U33"/>
  <c r="V33"/>
  <c r="W33"/>
  <c r="X33"/>
  <c r="Y33"/>
  <c r="Z33"/>
  <c r="S34"/>
  <c r="T34"/>
  <c r="U34"/>
  <c r="V34"/>
  <c r="W34"/>
  <c r="X34"/>
  <c r="Y34"/>
  <c r="Z34"/>
  <c r="S35"/>
  <c r="T35"/>
  <c r="U35"/>
  <c r="V35"/>
  <c r="W35"/>
  <c r="X35"/>
  <c r="Y35"/>
  <c r="Z35"/>
  <c r="S36"/>
  <c r="T36"/>
  <c r="U36"/>
  <c r="V36"/>
  <c r="W36"/>
  <c r="X36"/>
  <c r="Y36"/>
  <c r="Z36"/>
  <c r="S37"/>
  <c r="T37"/>
  <c r="U37"/>
  <c r="V37"/>
  <c r="W37"/>
  <c r="X37"/>
  <c r="Y37"/>
  <c r="Z37"/>
  <c r="S38"/>
  <c r="T38"/>
  <c r="U38"/>
  <c r="V38"/>
  <c r="W38"/>
  <c r="X38"/>
  <c r="Y38"/>
  <c r="Z38"/>
  <c r="S39"/>
  <c r="T39"/>
  <c r="U39"/>
  <c r="V39"/>
  <c r="W39"/>
  <c r="X39"/>
  <c r="Y39"/>
  <c r="Z39"/>
  <c r="S40"/>
  <c r="T40"/>
  <c r="U40"/>
  <c r="V40"/>
  <c r="W40"/>
  <c r="X40"/>
  <c r="Y40"/>
  <c r="Z40"/>
  <c r="N118"/>
  <c r="N123"/>
  <c r="N122"/>
  <c r="N121"/>
  <c r="N120"/>
  <c r="N119"/>
  <c r="L123"/>
  <c r="L122"/>
  <c r="L121"/>
  <c r="L120"/>
  <c r="L119"/>
  <c r="L118"/>
  <c r="AK114"/>
  <c r="AJ114"/>
  <c r="AI114"/>
  <c r="AH114"/>
  <c r="AG114"/>
  <c r="AF114"/>
  <c r="AE114"/>
  <c r="AD114"/>
  <c r="AC114"/>
  <c r="AB114"/>
  <c r="AA114"/>
  <c r="Z114"/>
  <c r="Y114"/>
  <c r="X114"/>
  <c r="W114"/>
  <c r="V114"/>
  <c r="U114"/>
  <c r="T114"/>
  <c r="S114"/>
  <c r="R114"/>
  <c r="Q114"/>
  <c r="P114"/>
  <c r="O114"/>
  <c r="N114"/>
  <c r="M114"/>
  <c r="L114"/>
  <c r="AK113"/>
  <c r="AJ113"/>
  <c r="AI113"/>
  <c r="AH113"/>
  <c r="AG113"/>
  <c r="AF113"/>
  <c r="AE113"/>
  <c r="AD113"/>
  <c r="AC113"/>
  <c r="AB113"/>
  <c r="AA113"/>
  <c r="Z113"/>
  <c r="Y113"/>
  <c r="X113"/>
  <c r="W113"/>
  <c r="V113"/>
  <c r="U113"/>
  <c r="T113"/>
  <c r="S113"/>
  <c r="R113"/>
  <c r="Q113"/>
  <c r="P113"/>
  <c r="O113"/>
  <c r="N113"/>
  <c r="M113"/>
  <c r="L113"/>
  <c r="AK112"/>
  <c r="AJ112"/>
  <c r="AI112"/>
  <c r="AH112"/>
  <c r="AG112"/>
  <c r="AF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AK111"/>
  <c r="AJ111"/>
  <c r="AI111"/>
  <c r="AH111"/>
  <c r="AG111"/>
  <c r="AF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AK110"/>
  <c r="AJ110"/>
  <c r="AI110"/>
  <c r="AH110"/>
  <c r="AG110"/>
  <c r="AF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AK109"/>
  <c r="AJ109"/>
  <c r="AI109"/>
  <c r="AH109"/>
  <c r="AG109"/>
  <c r="AF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Q104"/>
  <c r="P104"/>
  <c r="O104"/>
  <c r="N104"/>
  <c r="M104"/>
  <c r="L104"/>
  <c r="Q103"/>
  <c r="P103"/>
  <c r="O103"/>
  <c r="N103"/>
  <c r="M103"/>
  <c r="L103"/>
  <c r="Q102"/>
  <c r="P102"/>
  <c r="O102"/>
  <c r="N102"/>
  <c r="M102"/>
  <c r="L102"/>
  <c r="Q101"/>
  <c r="P101"/>
  <c r="O101"/>
  <c r="N101"/>
  <c r="M101"/>
  <c r="L101"/>
  <c r="Q100"/>
  <c r="P100"/>
  <c r="O100"/>
  <c r="N100"/>
  <c r="M100"/>
  <c r="L100"/>
  <c r="Q99"/>
  <c r="P99"/>
  <c r="O99"/>
  <c r="N99"/>
  <c r="M99"/>
  <c r="L99"/>
  <c r="Q95"/>
  <c r="P95"/>
  <c r="O95"/>
  <c r="N95"/>
  <c r="M95"/>
  <c r="L95"/>
  <c r="Q94"/>
  <c r="P94"/>
  <c r="O94"/>
  <c r="N94"/>
  <c r="M94"/>
  <c r="L94"/>
  <c r="Q93"/>
  <c r="P93"/>
  <c r="O93"/>
  <c r="N93"/>
  <c r="M93"/>
  <c r="L93"/>
  <c r="Q92"/>
  <c r="P92"/>
  <c r="O92"/>
  <c r="N92"/>
  <c r="M92"/>
  <c r="L92"/>
  <c r="Q91"/>
  <c r="P91"/>
  <c r="O91"/>
  <c r="N91"/>
  <c r="M91"/>
  <c r="L91"/>
  <c r="Q90"/>
  <c r="P90"/>
  <c r="O90"/>
  <c r="N90"/>
  <c r="M90"/>
  <c r="L90"/>
  <c r="I28" i="1"/>
  <c r="H28"/>
  <c r="C21"/>
  <c r="B21"/>
  <c r="C19"/>
  <c r="B19"/>
  <c r="G1"/>
  <c r="E2" i="2"/>
  <c r="E1"/>
  <c r="E34" i="6"/>
  <c r="E7"/>
  <c r="E9"/>
  <c r="E11"/>
  <c r="E13"/>
  <c r="E15"/>
  <c r="E17"/>
  <c r="E19"/>
  <c r="E21"/>
  <c r="E23"/>
  <c r="E25"/>
  <c r="E27"/>
  <c r="E29"/>
  <c r="E31"/>
  <c r="D34"/>
  <c r="D9"/>
  <c r="D11"/>
  <c r="D13"/>
  <c r="D15"/>
  <c r="D17"/>
  <c r="D19"/>
  <c r="D21"/>
  <c r="D23"/>
  <c r="D25"/>
  <c r="D27"/>
  <c r="D29"/>
  <c r="D31"/>
  <c r="D7"/>
</calcChain>
</file>

<file path=xl/sharedStrings.xml><?xml version="1.0" encoding="utf-8"?>
<sst xmlns="http://schemas.openxmlformats.org/spreadsheetml/2006/main" count="159" uniqueCount="122">
  <si>
    <t>Actual offsets</t>
    <phoneticPr fontId="1" type="noConversion"/>
  </si>
  <si>
    <t>pi/180</t>
    <phoneticPr fontId="1" type="noConversion"/>
  </si>
  <si>
    <t>Matrix Phi</t>
  </si>
  <si>
    <t>P1</t>
  </si>
  <si>
    <t>P2</t>
  </si>
  <si>
    <t>P3</t>
  </si>
  <si>
    <t>Matrix transposed</t>
  </si>
  <si>
    <t>Matrix transposed</t>
    <phoneticPr fontId="1" type="noConversion"/>
  </si>
  <si>
    <t>Phi T x Phi</t>
  </si>
  <si>
    <t>Phi T x Phi</t>
    <phoneticPr fontId="1" type="noConversion"/>
  </si>
  <si>
    <t>Inverse of Phi T x Phi</t>
  </si>
  <si>
    <t>Inverse of Phi T x Phi</t>
    <phoneticPr fontId="1" type="noConversion"/>
  </si>
  <si>
    <t>(Inverse of Phi T x Phi) x Phi T</t>
  </si>
  <si>
    <t>(Inverse of Phi T x Phi) x Phi T</t>
    <phoneticPr fontId="1" type="noConversion"/>
  </si>
  <si>
    <t>Returned
Coefficients</t>
  </si>
  <si>
    <t>P7 =</t>
    <phoneticPr fontId="1" type="noConversion"/>
  </si>
  <si>
    <t>P8 =</t>
    <phoneticPr fontId="1" type="noConversion"/>
  </si>
  <si>
    <t>P9 =</t>
    <phoneticPr fontId="1" type="noConversion"/>
  </si>
  <si>
    <t>P7</t>
    <phoneticPr fontId="1" type="noConversion"/>
  </si>
  <si>
    <t>P8</t>
    <phoneticPr fontId="1" type="noConversion"/>
  </si>
  <si>
    <t>P9</t>
    <phoneticPr fontId="1" type="noConversion"/>
  </si>
  <si>
    <t>Offsets after correction</t>
  </si>
  <si>
    <t>Offsets after correction</t>
    <phoneticPr fontId="1" type="noConversion"/>
  </si>
  <si>
    <t>Solution</t>
  </si>
  <si>
    <t>Solution</t>
    <phoneticPr fontId="1" type="noConversion"/>
  </si>
  <si>
    <t>Offsets before</t>
    <phoneticPr fontId="1" type="noConversion"/>
  </si>
  <si>
    <t>Xel</t>
    <phoneticPr fontId="1" type="noConversion"/>
  </si>
  <si>
    <t>El</t>
    <phoneticPr fontId="1" type="noConversion"/>
  </si>
  <si>
    <t>El</t>
    <phoneticPr fontId="1" type="noConversion"/>
  </si>
  <si>
    <t>Az</t>
    <phoneticPr fontId="1" type="noConversion"/>
  </si>
  <si>
    <t>El</t>
    <phoneticPr fontId="1" type="noConversion"/>
  </si>
  <si>
    <t>Refraction correction (El)</t>
    <phoneticPr fontId="1" type="noConversion"/>
  </si>
  <si>
    <t>Fixed P4 and P5 solution</t>
    <phoneticPr fontId="1" type="noConversion"/>
  </si>
  <si>
    <t>Returned</t>
  </si>
  <si>
    <t>Coefficients</t>
  </si>
  <si>
    <t>Solution (fixed P4, P5)</t>
    <phoneticPr fontId="1" type="noConversion"/>
  </si>
  <si>
    <t>Sol1</t>
  </si>
  <si>
    <t>Sol1</t>
    <phoneticPr fontId="1" type="noConversion"/>
  </si>
  <si>
    <t>Sol 2</t>
  </si>
  <si>
    <t>Sol 2</t>
    <phoneticPr fontId="1" type="noConversion"/>
  </si>
  <si>
    <t>Offsets After Sol 1</t>
    <phoneticPr fontId="1" type="noConversion"/>
  </si>
  <si>
    <t>Offsets After Sol 2</t>
    <phoneticPr fontId="1" type="noConversion"/>
  </si>
  <si>
    <t>Az/El</t>
    <phoneticPr fontId="1" type="noConversion"/>
  </si>
  <si>
    <t>Refraction correction</t>
    <phoneticPr fontId="1" type="noConversion"/>
  </si>
  <si>
    <t>Az corrections (old - new)</t>
    <phoneticPr fontId="1" type="noConversion"/>
  </si>
  <si>
    <t>El corrections (old-new)</t>
    <phoneticPr fontId="1" type="noConversion"/>
  </si>
  <si>
    <t>12m pointing calibration 18 Feb 2010</t>
    <phoneticPr fontId="1" type="noConversion"/>
  </si>
  <si>
    <t>Controller params:</t>
    <phoneticPr fontId="1" type="noConversion"/>
  </si>
  <si>
    <t>P1</t>
    <phoneticPr fontId="1" type="noConversion"/>
  </si>
  <si>
    <t>P2</t>
    <phoneticPr fontId="1" type="noConversion"/>
  </si>
  <si>
    <t>P3</t>
    <phoneticPr fontId="1" type="noConversion"/>
  </si>
  <si>
    <t>P4</t>
  </si>
  <si>
    <t>P5</t>
  </si>
  <si>
    <t>P6</t>
  </si>
  <si>
    <t>P7</t>
  </si>
  <si>
    <t>P8</t>
  </si>
  <si>
    <t>P9</t>
  </si>
  <si>
    <t>Refrac and model switched on</t>
    <phoneticPr fontId="1" type="noConversion"/>
  </si>
  <si>
    <t>Source</t>
    <phoneticPr fontId="1" type="noConversion"/>
  </si>
  <si>
    <t>RA</t>
    <phoneticPr fontId="1" type="noConversion"/>
  </si>
  <si>
    <t>Dec</t>
    <phoneticPr fontId="1" type="noConversion"/>
  </si>
  <si>
    <t>Az start</t>
    <phoneticPr fontId="1" type="noConversion"/>
  </si>
  <si>
    <t>El start</t>
    <phoneticPr fontId="1" type="noConversion"/>
  </si>
  <si>
    <t>x-el ofset</t>
    <phoneticPr fontId="1" type="noConversion"/>
  </si>
  <si>
    <t xml:space="preserve">el offset </t>
    <phoneticPr fontId="1" type="noConversion"/>
  </si>
  <si>
    <t>Az end</t>
    <phoneticPr fontId="1" type="noConversion"/>
  </si>
  <si>
    <t>El end</t>
    <phoneticPr fontId="1" type="noConversion"/>
  </si>
  <si>
    <t>Sgra</t>
    <phoneticPr fontId="1" type="noConversion"/>
  </si>
  <si>
    <t>RA</t>
    <phoneticPr fontId="1" type="noConversion"/>
  </si>
  <si>
    <t>Dec</t>
    <phoneticPr fontId="1" type="noConversion"/>
  </si>
  <si>
    <t>CenA</t>
    <phoneticPr fontId="1" type="noConversion"/>
  </si>
  <si>
    <t>1921-293</t>
    <phoneticPr fontId="1" type="noConversion"/>
  </si>
  <si>
    <t>3c353</t>
    <phoneticPr fontId="1" type="noConversion"/>
  </si>
  <si>
    <t>0637-752</t>
    <phoneticPr fontId="1" type="noConversion"/>
  </si>
  <si>
    <t>1334-127</t>
    <phoneticPr fontId="1" type="noConversion"/>
  </si>
  <si>
    <t>4 - 6 Jy</t>
    <phoneticPr fontId="1" type="noConversion"/>
  </si>
  <si>
    <t>1749+096</t>
    <phoneticPr fontId="1" type="noConversion"/>
  </si>
  <si>
    <t>1921-293</t>
    <phoneticPr fontId="1" type="noConversion"/>
  </si>
  <si>
    <t>2052-474</t>
    <phoneticPr fontId="1" type="noConversion"/>
  </si>
  <si>
    <t>2145+067</t>
    <phoneticPr fontId="1" type="noConversion"/>
  </si>
  <si>
    <t>4 - 8 Jy</t>
    <phoneticPr fontId="1" type="noConversion"/>
  </si>
  <si>
    <t>3c446</t>
    <phoneticPr fontId="1" type="noConversion"/>
  </si>
  <si>
    <t>4c39.25</t>
    <phoneticPr fontId="1" type="noConversion"/>
  </si>
  <si>
    <t>J2000</t>
    <phoneticPr fontId="1" type="noConversion"/>
  </si>
  <si>
    <t>09 27 03.0139</t>
    <phoneticPr fontId="1" type="noConversion"/>
  </si>
  <si>
    <t>39 02 20.852</t>
    <phoneticPr fontId="1" type="noConversion"/>
  </si>
  <si>
    <t>22 25 47.2592</t>
    <phoneticPr fontId="1" type="noConversion"/>
  </si>
  <si>
    <t>3c446</t>
    <phoneticPr fontId="1" type="noConversion"/>
  </si>
  <si>
    <t>0537-441</t>
    <phoneticPr fontId="1" type="noConversion"/>
  </si>
  <si>
    <t>0537-441</t>
    <phoneticPr fontId="1" type="noConversion"/>
  </si>
  <si>
    <t>0607-157</t>
    <phoneticPr fontId="1" type="noConversion"/>
  </si>
  <si>
    <t>2 - 5 Jy</t>
    <phoneticPr fontId="1" type="noConversion"/>
  </si>
  <si>
    <t>0727-115</t>
    <phoneticPr fontId="1" type="noConversion"/>
  </si>
  <si>
    <t>0727-115</t>
    <phoneticPr fontId="1" type="noConversion"/>
  </si>
  <si>
    <t>2145+067</t>
    <phoneticPr fontId="1" type="noConversion"/>
  </si>
  <si>
    <t>3C446</t>
    <phoneticPr fontId="1" type="noConversion"/>
  </si>
  <si>
    <t>Sgra</t>
  </si>
  <si>
    <t>CenA</t>
  </si>
  <si>
    <t>1921-293</t>
  </si>
  <si>
    <t>CenA</t>
    <phoneticPr fontId="1" type="noConversion"/>
  </si>
  <si>
    <t>Sgra</t>
    <phoneticPr fontId="1" type="noConversion"/>
  </si>
  <si>
    <t>3c446</t>
    <phoneticPr fontId="1" type="noConversion"/>
  </si>
  <si>
    <t>3c454.3</t>
  </si>
  <si>
    <t>poor quality</t>
    <phoneticPr fontId="1" type="noConversion"/>
  </si>
  <si>
    <t>good</t>
    <phoneticPr fontId="1" type="noConversion"/>
  </si>
  <si>
    <t>0537-441</t>
    <phoneticPr fontId="1" type="noConversion"/>
  </si>
  <si>
    <t>hydra</t>
    <phoneticPr fontId="1" type="noConversion"/>
  </si>
  <si>
    <t>taurus</t>
    <phoneticPr fontId="1" type="noConversion"/>
  </si>
  <si>
    <t>P1 =</t>
  </si>
  <si>
    <t>P2 =</t>
  </si>
  <si>
    <t>P3 =</t>
  </si>
  <si>
    <t>P4 =</t>
  </si>
  <si>
    <t>P5 =</t>
  </si>
  <si>
    <t>P6 =</t>
  </si>
  <si>
    <t>P7 =</t>
  </si>
  <si>
    <t>P8 =</t>
  </si>
  <si>
    <t>Azimuth</t>
  </si>
  <si>
    <t>Elevation</t>
  </si>
  <si>
    <t>RAz</t>
  </si>
  <si>
    <t>REl</t>
  </si>
  <si>
    <t>Measurement Data</t>
    <phoneticPr fontId="1" type="noConversion"/>
  </si>
  <si>
    <t>Coefficient
Matrix (used during pointing observations)</t>
    <phoneticPr fontId="1" type="noConversion"/>
  </si>
</sst>
</file>

<file path=xl/styles.xml><?xml version="1.0" encoding="utf-8"?>
<styleSheet xmlns="http://schemas.openxmlformats.org/spreadsheetml/2006/main">
  <numFmts count="7">
    <numFmt numFmtId="165" formatCode="0.000"/>
    <numFmt numFmtId="166" formatCode="0.000"/>
    <numFmt numFmtId="167" formatCode="0.000"/>
    <numFmt numFmtId="168" formatCode="0.000"/>
    <numFmt numFmtId="169" formatCode="0.000000"/>
    <numFmt numFmtId="170" formatCode="0.000"/>
    <numFmt numFmtId="173" formatCode="0.000"/>
  </numFmts>
  <fonts count="2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33"/>
      </left>
      <right/>
      <top/>
      <bottom/>
      <diagonal/>
    </border>
    <border>
      <left/>
      <right style="medium">
        <color indexed="33"/>
      </right>
      <top/>
      <bottom/>
      <diagonal/>
    </border>
    <border>
      <left style="medium">
        <color indexed="33"/>
      </left>
      <right/>
      <top/>
      <bottom style="thin">
        <color indexed="33"/>
      </bottom>
      <diagonal/>
    </border>
    <border>
      <left/>
      <right style="medium">
        <color indexed="33"/>
      </right>
      <top/>
      <bottom style="thin">
        <color indexed="33"/>
      </bottom>
      <diagonal/>
    </border>
    <border>
      <left style="medium">
        <color indexed="33"/>
      </left>
      <right/>
      <top style="medium">
        <color indexed="33"/>
      </top>
      <bottom/>
      <diagonal/>
    </border>
    <border>
      <left/>
      <right style="medium">
        <color indexed="33"/>
      </right>
      <top style="medium">
        <color indexed="33"/>
      </top>
      <bottom/>
      <diagonal/>
    </border>
    <border>
      <left style="medium">
        <color indexed="33"/>
      </left>
      <right/>
      <top/>
      <bottom style="medium">
        <color indexed="33"/>
      </bottom>
      <diagonal/>
    </border>
    <border>
      <left/>
      <right style="medium">
        <color indexed="33"/>
      </right>
      <top/>
      <bottom style="medium">
        <color indexed="33"/>
      </bottom>
      <diagonal/>
    </border>
    <border>
      <left style="medium">
        <color indexed="37"/>
      </left>
      <right/>
      <top/>
      <bottom/>
      <diagonal/>
    </border>
    <border>
      <left/>
      <right style="medium">
        <color indexed="37"/>
      </right>
      <top/>
      <bottom/>
      <diagonal/>
    </border>
    <border>
      <left style="medium">
        <color indexed="37"/>
      </left>
      <right style="medium">
        <color indexed="37"/>
      </right>
      <top/>
      <bottom/>
      <diagonal/>
    </border>
    <border>
      <left style="medium">
        <color indexed="37"/>
      </left>
      <right style="medium">
        <color indexed="37"/>
      </right>
      <top style="medium">
        <color indexed="37"/>
      </top>
      <bottom/>
      <diagonal/>
    </border>
    <border>
      <left style="medium">
        <color indexed="37"/>
      </left>
      <right style="medium">
        <color indexed="37"/>
      </right>
      <top/>
      <bottom style="medium">
        <color indexed="37"/>
      </bottom>
      <diagonal/>
    </border>
    <border>
      <left style="medium">
        <color indexed="37"/>
      </left>
      <right/>
      <top/>
      <bottom style="thin">
        <color indexed="37"/>
      </bottom>
      <diagonal/>
    </border>
    <border>
      <left/>
      <right/>
      <top/>
      <bottom style="thin">
        <color indexed="37"/>
      </bottom>
      <diagonal/>
    </border>
    <border>
      <left/>
      <right style="medium">
        <color indexed="37"/>
      </right>
      <top/>
      <bottom style="thin">
        <color indexed="37"/>
      </bottom>
      <diagonal/>
    </border>
    <border>
      <left style="medium">
        <color indexed="37"/>
      </left>
      <right/>
      <top style="medium">
        <color indexed="37"/>
      </top>
      <bottom/>
      <diagonal/>
    </border>
    <border>
      <left/>
      <right/>
      <top style="medium">
        <color indexed="37"/>
      </top>
      <bottom/>
      <diagonal/>
    </border>
    <border>
      <left/>
      <right style="medium">
        <color indexed="37"/>
      </right>
      <top style="medium">
        <color indexed="37"/>
      </top>
      <bottom/>
      <diagonal/>
    </border>
    <border>
      <left style="medium">
        <color indexed="21"/>
      </left>
      <right/>
      <top/>
      <bottom/>
      <diagonal/>
    </border>
    <border>
      <left/>
      <right style="medium">
        <color indexed="21"/>
      </right>
      <top/>
      <bottom/>
      <diagonal/>
    </border>
    <border>
      <left style="medium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medium">
        <color indexed="21"/>
      </right>
      <top style="thin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thin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thin">
        <color indexed="21"/>
      </bottom>
      <diagonal/>
    </border>
    <border>
      <left style="medium">
        <color indexed="10"/>
      </left>
      <right style="thin">
        <color indexed="10"/>
      </right>
      <top style="thin">
        <color indexed="10"/>
      </top>
      <bottom style="medium">
        <color indexed="10"/>
      </bottom>
      <diagonal/>
    </border>
    <border>
      <left style="thin">
        <color indexed="10"/>
      </left>
      <right style="medium">
        <color indexed="10"/>
      </right>
      <top/>
      <bottom style="medium">
        <color indexed="10"/>
      </bottom>
      <diagonal/>
    </border>
    <border>
      <left style="medium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medium">
        <color indexed="10"/>
      </right>
      <top/>
      <bottom/>
      <diagonal/>
    </border>
    <border>
      <left style="medium">
        <color indexed="10"/>
      </left>
      <right style="thin">
        <color indexed="10"/>
      </right>
      <top style="medium">
        <color indexed="10"/>
      </top>
      <bottom style="thin">
        <color indexed="10"/>
      </bottom>
      <diagonal/>
    </border>
    <border>
      <left style="thin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</borders>
  <cellStyleXfs count="1">
    <xf numFmtId="0" fontId="0" fillId="0" borderId="0"/>
  </cellStyleXfs>
  <cellXfs count="65">
    <xf numFmtId="0" fontId="0" fillId="0" borderId="0" xfId="0"/>
    <xf numFmtId="16" fontId="0" fillId="0" borderId="0" xfId="0" applyNumberFormat="1"/>
    <xf numFmtId="165" fontId="0" fillId="0" borderId="0" xfId="0" applyNumberFormat="1"/>
    <xf numFmtId="15" fontId="0" fillId="0" borderId="0" xfId="0" applyNumberFormat="1"/>
    <xf numFmtId="168" fontId="0" fillId="0" borderId="0" xfId="0" applyNumberFormat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9" xfId="0" applyBorder="1"/>
    <xf numFmtId="0" fontId="0" fillId="0" borderId="0" xfId="0" applyBorder="1"/>
    <xf numFmtId="169" fontId="0" fillId="0" borderId="0" xfId="0" applyNumberFormat="1" applyBorder="1"/>
    <xf numFmtId="169" fontId="0" fillId="0" borderId="10" xfId="0" applyNumberFormat="1" applyBorder="1"/>
    <xf numFmtId="169" fontId="0" fillId="0" borderId="12" xfId="0" applyNumberFormat="1" applyBorder="1"/>
    <xf numFmtId="169" fontId="0" fillId="0" borderId="11" xfId="0" applyNumberFormat="1" applyBorder="1"/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0" xfId="0" applyNumberFormat="1" applyBorder="1"/>
    <xf numFmtId="0" fontId="0" fillId="0" borderId="0" xfId="0" applyNumberFormat="1" applyBorder="1"/>
    <xf numFmtId="0" fontId="0" fillId="0" borderId="21" xfId="0" applyNumberFormat="1" applyBorder="1"/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2" xfId="0" applyBorder="1" applyAlignment="1">
      <alignment horizontal="center"/>
    </xf>
    <xf numFmtId="165" fontId="0" fillId="0" borderId="33" xfId="0" applyNumberFormat="1" applyBorder="1"/>
    <xf numFmtId="165" fontId="0" fillId="0" borderId="31" xfId="0" applyNumberFormat="1" applyBorder="1"/>
    <xf numFmtId="165" fontId="0" fillId="0" borderId="29" xfId="0" applyNumberFormat="1" applyBorder="1"/>
    <xf numFmtId="0" fontId="0" fillId="0" borderId="30" xfId="0" applyBorder="1" applyAlignment="1">
      <alignment horizontal="center"/>
    </xf>
    <xf numFmtId="0" fontId="0" fillId="0" borderId="28" xfId="0" applyBorder="1" applyAlignment="1">
      <alignment horizontal="center"/>
    </xf>
    <xf numFmtId="170" fontId="0" fillId="0" borderId="0" xfId="0" applyNumberFormat="1"/>
    <xf numFmtId="0" fontId="0" fillId="0" borderId="0" xfId="0" applyNumberFormat="1"/>
    <xf numFmtId="169" fontId="0" fillId="0" borderId="0" xfId="0" applyNumberFormat="1"/>
    <xf numFmtId="0" fontId="0" fillId="0" borderId="0" xfId="0" applyBorder="1" applyAlignment="1">
      <alignment horizontal="center" vertical="center" wrapText="1"/>
    </xf>
    <xf numFmtId="170" fontId="0" fillId="0" borderId="33" xfId="0" applyNumberFormat="1" applyBorder="1"/>
    <xf numFmtId="170" fontId="0" fillId="0" borderId="31" xfId="0" applyNumberFormat="1" applyBorder="1"/>
    <xf numFmtId="0" fontId="0" fillId="0" borderId="0" xfId="0"/>
    <xf numFmtId="173" fontId="0" fillId="0" borderId="0" xfId="0" applyNumberFormat="1"/>
    <xf numFmtId="0" fontId="0" fillId="0" borderId="0" xfId="0" applyAlignment="1"/>
    <xf numFmtId="170" fontId="0" fillId="0" borderId="0" xfId="0" applyNumberFormat="1" applyAlignment="1"/>
    <xf numFmtId="0" fontId="0" fillId="0" borderId="39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Sky coverage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strRef>
              <c:f>Observations!$I$14</c:f>
              <c:strCache>
                <c:ptCount val="1"/>
                <c:pt idx="0">
                  <c:v>El end</c:v>
                </c:pt>
              </c:strCache>
            </c:strRef>
          </c:tx>
          <c:spPr>
            <a:ln w="28575">
              <a:noFill/>
            </a:ln>
          </c:spPr>
          <c:xVal>
            <c:numRef>
              <c:f>Observations!$H$15:$H$34</c:f>
              <c:numCache>
                <c:formatCode>General</c:formatCode>
                <c:ptCount val="20"/>
                <c:pt idx="0">
                  <c:v>-93.48</c:v>
                </c:pt>
                <c:pt idx="1">
                  <c:v>-144.99</c:v>
                </c:pt>
                <c:pt idx="2">
                  <c:v>-82.59</c:v>
                </c:pt>
                <c:pt idx="3">
                  <c:v>-36.4</c:v>
                </c:pt>
                <c:pt idx="4">
                  <c:v>-34.9</c:v>
                </c:pt>
                <c:pt idx="5">
                  <c:v>-114.98</c:v>
                </c:pt>
                <c:pt idx="6">
                  <c:v>119.7</c:v>
                </c:pt>
                <c:pt idx="8">
                  <c:v>-135.0</c:v>
                </c:pt>
                <c:pt idx="9">
                  <c:v>-86.55</c:v>
                </c:pt>
                <c:pt idx="10">
                  <c:v>5.3</c:v>
                </c:pt>
                <c:pt idx="11">
                  <c:v>25.0</c:v>
                </c:pt>
                <c:pt idx="12">
                  <c:v>10.22</c:v>
                </c:pt>
                <c:pt idx="13">
                  <c:v>122.8</c:v>
                </c:pt>
              </c:numCache>
            </c:numRef>
          </c:xVal>
          <c:yVal>
            <c:numRef>
              <c:f>Observations!$I$15:$I$34</c:f>
              <c:numCache>
                <c:formatCode>General</c:formatCode>
                <c:ptCount val="20"/>
                <c:pt idx="0">
                  <c:v>41.94</c:v>
                </c:pt>
                <c:pt idx="1">
                  <c:v>7.7</c:v>
                </c:pt>
                <c:pt idx="2">
                  <c:v>53.52</c:v>
                </c:pt>
                <c:pt idx="3">
                  <c:v>33.22</c:v>
                </c:pt>
                <c:pt idx="4">
                  <c:v>47.06</c:v>
                </c:pt>
                <c:pt idx="5">
                  <c:v>16.42</c:v>
                </c:pt>
                <c:pt idx="6">
                  <c:v>35.5</c:v>
                </c:pt>
                <c:pt idx="8">
                  <c:v>16.12</c:v>
                </c:pt>
                <c:pt idx="9">
                  <c:v>49.5</c:v>
                </c:pt>
                <c:pt idx="10">
                  <c:v>39.9</c:v>
                </c:pt>
                <c:pt idx="11">
                  <c:v>49.4</c:v>
                </c:pt>
                <c:pt idx="12">
                  <c:v>30.28</c:v>
                </c:pt>
                <c:pt idx="13">
                  <c:v>31.0</c:v>
                </c:pt>
              </c:numCache>
            </c:numRef>
          </c:yVal>
        </c:ser>
        <c:axId val="382467928"/>
        <c:axId val="382472456"/>
      </c:scatterChart>
      <c:valAx>
        <c:axId val="382467928"/>
        <c:scaling>
          <c:orientation val="minMax"/>
          <c:max val="180.0"/>
          <c:min val="-180.0"/>
        </c:scaling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Az</a:t>
                </a:r>
              </a:p>
            </c:rich>
          </c:tx>
          <c:layout/>
        </c:title>
        <c:numFmt formatCode="General" sourceLinked="1"/>
        <c:tickLblPos val="nextTo"/>
        <c:crossAx val="382472456"/>
        <c:crosses val="autoZero"/>
        <c:crossBetween val="midCat"/>
      </c:valAx>
      <c:valAx>
        <c:axId val="382472456"/>
        <c:scaling>
          <c:orientation val="minMax"/>
          <c:max val="90.0"/>
          <c:min val="0.0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El</a:t>
                </a:r>
              </a:p>
            </c:rich>
          </c:tx>
          <c:layout/>
        </c:title>
        <c:numFmt formatCode="General" sourceLinked="1"/>
        <c:tickLblPos val="nextTo"/>
        <c:crossAx val="382467928"/>
        <c:crosses val="autoZero"/>
        <c:crossBetween val="midCat"/>
      </c:valAx>
    </c:plotArea>
    <c:plotVisOnly val="1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Offsets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strRef>
              <c:f>Observations!$G$14</c:f>
              <c:strCache>
                <c:ptCount val="1"/>
                <c:pt idx="0">
                  <c:v>el offset </c:v>
                </c:pt>
              </c:strCache>
            </c:strRef>
          </c:tx>
          <c:spPr>
            <a:ln w="28575">
              <a:noFill/>
            </a:ln>
          </c:spPr>
          <c:xVal>
            <c:numRef>
              <c:f>Observations!$F$15:$F$35</c:f>
              <c:numCache>
                <c:formatCode>General</c:formatCode>
                <c:ptCount val="21"/>
                <c:pt idx="0">
                  <c:v>0.11</c:v>
                </c:pt>
                <c:pt idx="1">
                  <c:v>-0.05</c:v>
                </c:pt>
                <c:pt idx="2">
                  <c:v>0.08</c:v>
                </c:pt>
                <c:pt idx="3">
                  <c:v>-0.015</c:v>
                </c:pt>
                <c:pt idx="4">
                  <c:v>0.05</c:v>
                </c:pt>
                <c:pt idx="5">
                  <c:v>-0.0025</c:v>
                </c:pt>
                <c:pt idx="6">
                  <c:v>0.0</c:v>
                </c:pt>
                <c:pt idx="8">
                  <c:v>-0.055</c:v>
                </c:pt>
                <c:pt idx="9">
                  <c:v>0.08</c:v>
                </c:pt>
                <c:pt idx="10">
                  <c:v>0.0</c:v>
                </c:pt>
                <c:pt idx="11">
                  <c:v>0.05</c:v>
                </c:pt>
                <c:pt idx="12">
                  <c:v>-0.035</c:v>
                </c:pt>
                <c:pt idx="13">
                  <c:v>-0.035</c:v>
                </c:pt>
              </c:numCache>
            </c:numRef>
          </c:xVal>
          <c:yVal>
            <c:numRef>
              <c:f>Observations!$G$15:$G$35</c:f>
              <c:numCache>
                <c:formatCode>General</c:formatCode>
                <c:ptCount val="21"/>
                <c:pt idx="0">
                  <c:v>0.05</c:v>
                </c:pt>
                <c:pt idx="1">
                  <c:v>0.025</c:v>
                </c:pt>
                <c:pt idx="2">
                  <c:v>0.06</c:v>
                </c:pt>
                <c:pt idx="3">
                  <c:v>-0.01</c:v>
                </c:pt>
                <c:pt idx="4">
                  <c:v>0.045</c:v>
                </c:pt>
                <c:pt idx="5">
                  <c:v>0.0465</c:v>
                </c:pt>
                <c:pt idx="6">
                  <c:v>0.075</c:v>
                </c:pt>
                <c:pt idx="8">
                  <c:v>0.105</c:v>
                </c:pt>
                <c:pt idx="9">
                  <c:v>0.0925</c:v>
                </c:pt>
                <c:pt idx="10">
                  <c:v>0.05</c:v>
                </c:pt>
                <c:pt idx="11">
                  <c:v>0.1</c:v>
                </c:pt>
                <c:pt idx="12">
                  <c:v>0.085</c:v>
                </c:pt>
                <c:pt idx="13">
                  <c:v>0.1</c:v>
                </c:pt>
              </c:numCache>
            </c:numRef>
          </c:yVal>
        </c:ser>
        <c:axId val="381617848"/>
        <c:axId val="381632744"/>
      </c:scatterChart>
      <c:valAx>
        <c:axId val="381617848"/>
        <c:scaling>
          <c:orientation val="minMax"/>
          <c:max val="0.2"/>
          <c:min val="-0.2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x-El</a:t>
                </a:r>
              </a:p>
            </c:rich>
          </c:tx>
          <c:layout/>
        </c:title>
        <c:numFmt formatCode="General" sourceLinked="1"/>
        <c:tickLblPos val="nextTo"/>
        <c:crossAx val="381632744"/>
        <c:crosses val="autoZero"/>
        <c:crossBetween val="midCat"/>
      </c:valAx>
      <c:valAx>
        <c:axId val="381632744"/>
        <c:scaling>
          <c:orientation val="minMax"/>
          <c:max val="0.2"/>
          <c:min val="-0.2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El</a:t>
                </a:r>
              </a:p>
            </c:rich>
          </c:tx>
          <c:layout/>
        </c:title>
        <c:numFmt formatCode="General" sourceLinked="1"/>
        <c:tickLblPos val="nextTo"/>
        <c:crossAx val="381617848"/>
        <c:crosses val="autoZero"/>
        <c:crossBetween val="midCat"/>
      </c:valAx>
    </c:plotArea>
    <c:plotVisOnly val="1"/>
  </c:chart>
  <c:printSettings>
    <c:headerFooter/>
    <c:pageMargins b="1.0" l="0.75" r="0.75" t="1.0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2"/>
  <c:chart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Observations!$I$15:$I$29</c:f>
              <c:numCache>
                <c:formatCode>General</c:formatCode>
                <c:ptCount val="15"/>
                <c:pt idx="0">
                  <c:v>41.94</c:v>
                </c:pt>
                <c:pt idx="1">
                  <c:v>7.7</c:v>
                </c:pt>
                <c:pt idx="2">
                  <c:v>53.52</c:v>
                </c:pt>
                <c:pt idx="3">
                  <c:v>33.22</c:v>
                </c:pt>
                <c:pt idx="4">
                  <c:v>47.06</c:v>
                </c:pt>
                <c:pt idx="5">
                  <c:v>16.42</c:v>
                </c:pt>
                <c:pt idx="6">
                  <c:v>35.5</c:v>
                </c:pt>
                <c:pt idx="8">
                  <c:v>16.12</c:v>
                </c:pt>
                <c:pt idx="9">
                  <c:v>49.5</c:v>
                </c:pt>
                <c:pt idx="10">
                  <c:v>39.9</c:v>
                </c:pt>
                <c:pt idx="11">
                  <c:v>49.4</c:v>
                </c:pt>
                <c:pt idx="12">
                  <c:v>30.28</c:v>
                </c:pt>
                <c:pt idx="13">
                  <c:v>31.0</c:v>
                </c:pt>
              </c:numCache>
            </c:numRef>
          </c:xVal>
          <c:yVal>
            <c:numRef>
              <c:f>Observations!$G$15:$G$29</c:f>
              <c:numCache>
                <c:formatCode>General</c:formatCode>
                <c:ptCount val="15"/>
                <c:pt idx="0">
                  <c:v>0.05</c:v>
                </c:pt>
                <c:pt idx="1">
                  <c:v>0.025</c:v>
                </c:pt>
                <c:pt idx="2">
                  <c:v>0.06</c:v>
                </c:pt>
                <c:pt idx="3">
                  <c:v>-0.01</c:v>
                </c:pt>
                <c:pt idx="4">
                  <c:v>0.045</c:v>
                </c:pt>
                <c:pt idx="5">
                  <c:v>0.0465</c:v>
                </c:pt>
                <c:pt idx="6">
                  <c:v>0.075</c:v>
                </c:pt>
                <c:pt idx="8">
                  <c:v>0.105</c:v>
                </c:pt>
                <c:pt idx="9">
                  <c:v>0.0925</c:v>
                </c:pt>
                <c:pt idx="10">
                  <c:v>0.05</c:v>
                </c:pt>
                <c:pt idx="11">
                  <c:v>0.1</c:v>
                </c:pt>
                <c:pt idx="12">
                  <c:v>0.085</c:v>
                </c:pt>
                <c:pt idx="13">
                  <c:v>0.1</c:v>
                </c:pt>
              </c:numCache>
            </c:numRef>
          </c:yVal>
        </c:ser>
        <c:ser>
          <c:idx val="1"/>
          <c:order val="1"/>
          <c:tx>
            <c:v>x-El offset</c:v>
          </c:tx>
          <c:spPr>
            <a:ln w="28575">
              <a:noFill/>
            </a:ln>
          </c:spPr>
          <c:xVal>
            <c:numRef>
              <c:f>Observations!$I$15:$I$21</c:f>
              <c:numCache>
                <c:formatCode>General</c:formatCode>
                <c:ptCount val="7"/>
                <c:pt idx="0">
                  <c:v>41.94</c:v>
                </c:pt>
                <c:pt idx="1">
                  <c:v>7.7</c:v>
                </c:pt>
                <c:pt idx="2">
                  <c:v>53.52</c:v>
                </c:pt>
                <c:pt idx="3">
                  <c:v>33.22</c:v>
                </c:pt>
                <c:pt idx="4">
                  <c:v>47.06</c:v>
                </c:pt>
                <c:pt idx="5">
                  <c:v>16.42</c:v>
                </c:pt>
                <c:pt idx="6">
                  <c:v>35.5</c:v>
                </c:pt>
              </c:numCache>
            </c:numRef>
          </c:xVal>
          <c:yVal>
            <c:numRef>
              <c:f>Observations!$F$15:$F$21</c:f>
              <c:numCache>
                <c:formatCode>General</c:formatCode>
                <c:ptCount val="7"/>
                <c:pt idx="0">
                  <c:v>0.11</c:v>
                </c:pt>
                <c:pt idx="1">
                  <c:v>-0.05</c:v>
                </c:pt>
                <c:pt idx="2">
                  <c:v>0.08</c:v>
                </c:pt>
                <c:pt idx="3">
                  <c:v>-0.015</c:v>
                </c:pt>
                <c:pt idx="4">
                  <c:v>0.05</c:v>
                </c:pt>
                <c:pt idx="5">
                  <c:v>-0.0025</c:v>
                </c:pt>
                <c:pt idx="6">
                  <c:v>0.0</c:v>
                </c:pt>
              </c:numCache>
            </c:numRef>
          </c:yVal>
        </c:ser>
        <c:axId val="382518808"/>
        <c:axId val="382521880"/>
      </c:scatterChart>
      <c:valAx>
        <c:axId val="382518808"/>
        <c:scaling>
          <c:orientation val="minMax"/>
          <c:max val="90.0"/>
          <c:min val="0.0"/>
        </c:scaling>
        <c:axPos val="b"/>
        <c:numFmt formatCode="General" sourceLinked="1"/>
        <c:tickLblPos val="nextTo"/>
        <c:crossAx val="382521880"/>
        <c:crosses val="autoZero"/>
        <c:crossBetween val="midCat"/>
      </c:valAx>
      <c:valAx>
        <c:axId val="382521880"/>
        <c:scaling>
          <c:orientation val="minMax"/>
        </c:scaling>
        <c:axPos val="l"/>
        <c:majorGridlines/>
        <c:numFmt formatCode="General" sourceLinked="1"/>
        <c:tickLblPos val="nextTo"/>
        <c:crossAx val="382518808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1.0" l="0.75" r="0.75" t="1.0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2"/>
  <c:chart>
    <c:plotArea>
      <c:layout>
        <c:manualLayout>
          <c:layoutTarget val="inner"/>
          <c:xMode val="edge"/>
          <c:yMode val="edge"/>
          <c:x val="0.0713687253937008"/>
          <c:y val="0.148473285244939"/>
          <c:w val="0.739358544537401"/>
          <c:h val="0.746864893636547"/>
        </c:manualLayout>
      </c:layout>
      <c:scatterChart>
        <c:scatterStyle val="lineMarker"/>
        <c:ser>
          <c:idx val="0"/>
          <c:order val="0"/>
          <c:tx>
            <c:v>Before</c:v>
          </c:tx>
          <c:spPr>
            <a:ln w="28575">
              <a:noFill/>
            </a:ln>
          </c:spPr>
          <c:xVal>
            <c:numRef>
              <c:f>'Model fitting'!$A$57:$A$69</c:f>
              <c:numCache>
                <c:formatCode>0.000000</c:formatCode>
                <c:ptCount val="13"/>
                <c:pt idx="0">
                  <c:v>0.11</c:v>
                </c:pt>
                <c:pt idx="1">
                  <c:v>-0.05</c:v>
                </c:pt>
                <c:pt idx="2">
                  <c:v>0.08</c:v>
                </c:pt>
                <c:pt idx="3">
                  <c:v>-0.015</c:v>
                </c:pt>
                <c:pt idx="4">
                  <c:v>0.05</c:v>
                </c:pt>
                <c:pt idx="5">
                  <c:v>-0.0025</c:v>
                </c:pt>
                <c:pt idx="6">
                  <c:v>0.0</c:v>
                </c:pt>
                <c:pt idx="7">
                  <c:v>-0.055</c:v>
                </c:pt>
                <c:pt idx="8">
                  <c:v>0.08</c:v>
                </c:pt>
                <c:pt idx="9">
                  <c:v>0.0</c:v>
                </c:pt>
                <c:pt idx="10">
                  <c:v>0.05</c:v>
                </c:pt>
                <c:pt idx="11">
                  <c:v>-0.035</c:v>
                </c:pt>
                <c:pt idx="12">
                  <c:v>-0.035</c:v>
                </c:pt>
              </c:numCache>
            </c:numRef>
          </c:xVal>
          <c:yVal>
            <c:numRef>
              <c:f>'Model fitting'!$B$57:$B$69</c:f>
              <c:numCache>
                <c:formatCode>0.000000</c:formatCode>
                <c:ptCount val="13"/>
                <c:pt idx="0">
                  <c:v>0.05</c:v>
                </c:pt>
                <c:pt idx="1">
                  <c:v>0.025</c:v>
                </c:pt>
                <c:pt idx="2">
                  <c:v>0.06</c:v>
                </c:pt>
                <c:pt idx="3">
                  <c:v>-0.01</c:v>
                </c:pt>
                <c:pt idx="4">
                  <c:v>0.045</c:v>
                </c:pt>
                <c:pt idx="5">
                  <c:v>0.0465</c:v>
                </c:pt>
                <c:pt idx="6">
                  <c:v>0.075</c:v>
                </c:pt>
                <c:pt idx="7">
                  <c:v>0.105</c:v>
                </c:pt>
                <c:pt idx="8">
                  <c:v>0.0925</c:v>
                </c:pt>
                <c:pt idx="9">
                  <c:v>0.05</c:v>
                </c:pt>
                <c:pt idx="10">
                  <c:v>0.1</c:v>
                </c:pt>
                <c:pt idx="11">
                  <c:v>0.085</c:v>
                </c:pt>
                <c:pt idx="12">
                  <c:v>0.1</c:v>
                </c:pt>
              </c:numCache>
            </c:numRef>
          </c:yVal>
        </c:ser>
        <c:ser>
          <c:idx val="1"/>
          <c:order val="1"/>
          <c:tx>
            <c:v>After</c:v>
          </c:tx>
          <c:spPr>
            <a:ln w="28575">
              <a:noFill/>
            </a:ln>
          </c:spPr>
          <c:xVal>
            <c:numRef>
              <c:f>'Model fitting'!$D$57:$D$69</c:f>
              <c:numCache>
                <c:formatCode>General</c:formatCode>
                <c:ptCount val="13"/>
                <c:pt idx="0">
                  <c:v>-0.0454429333326682</c:v>
                </c:pt>
                <c:pt idx="1">
                  <c:v>-0.0198031359077343</c:v>
                </c:pt>
                <c:pt idx="2">
                  <c:v>0.0119279794038146</c:v>
                </c:pt>
                <c:pt idx="3">
                  <c:v>0.0282224216891248</c:v>
                </c:pt>
                <c:pt idx="4">
                  <c:v>-0.00095453729182704</c:v>
                </c:pt>
                <c:pt idx="5">
                  <c:v>-0.0273853596216864</c:v>
                </c:pt>
                <c:pt idx="6">
                  <c:v>0.00171648198041463</c:v>
                </c:pt>
                <c:pt idx="7">
                  <c:v>0.0233814372304931</c:v>
                </c:pt>
                <c:pt idx="8">
                  <c:v>0.0037864948288196</c:v>
                </c:pt>
                <c:pt idx="9">
                  <c:v>0.00947892778444631</c:v>
                </c:pt>
                <c:pt idx="10">
                  <c:v>-0.0310629202056974</c:v>
                </c:pt>
                <c:pt idx="11">
                  <c:v>0.0195884611690885</c:v>
                </c:pt>
                <c:pt idx="12">
                  <c:v>0.0265466822734115</c:v>
                </c:pt>
              </c:numCache>
            </c:numRef>
          </c:xVal>
          <c:yVal>
            <c:numRef>
              <c:f>'Model fitting'!$E$57:$E$69</c:f>
              <c:numCache>
                <c:formatCode>General</c:formatCode>
                <c:ptCount val="13"/>
                <c:pt idx="0">
                  <c:v>0.0256160744318202</c:v>
                </c:pt>
                <c:pt idx="1">
                  <c:v>0.0949960806933985</c:v>
                </c:pt>
                <c:pt idx="2">
                  <c:v>0.0303212545475908</c:v>
                </c:pt>
                <c:pt idx="3">
                  <c:v>0.0448347253486495</c:v>
                </c:pt>
                <c:pt idx="4">
                  <c:v>0.0118793183657124</c:v>
                </c:pt>
                <c:pt idx="5">
                  <c:v>0.028158871526588</c:v>
                </c:pt>
                <c:pt idx="6">
                  <c:v>0.058364896811032</c:v>
                </c:pt>
                <c:pt idx="7">
                  <c:v>-0.0122802846059427</c:v>
                </c:pt>
                <c:pt idx="8">
                  <c:v>-0.00792724507484186</c:v>
                </c:pt>
                <c:pt idx="9">
                  <c:v>0.00345964411721276</c:v>
                </c:pt>
                <c:pt idx="10">
                  <c:v>-0.016513802462061</c:v>
                </c:pt>
                <c:pt idx="11">
                  <c:v>-0.0413818190691851</c:v>
                </c:pt>
                <c:pt idx="12">
                  <c:v>0.0293468018825202</c:v>
                </c:pt>
              </c:numCache>
            </c:numRef>
          </c:yVal>
        </c:ser>
        <c:axId val="583292136"/>
        <c:axId val="583288888"/>
      </c:scatterChart>
      <c:valAx>
        <c:axId val="583292136"/>
        <c:scaling>
          <c:orientation val="minMax"/>
          <c:max val="0.15"/>
          <c:min val="-0.15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cross-El offset</a:t>
                </a:r>
              </a:p>
            </c:rich>
          </c:tx>
          <c:layout/>
        </c:title>
        <c:numFmt formatCode="0.000000" sourceLinked="1"/>
        <c:tickLblPos val="nextTo"/>
        <c:crossAx val="583288888"/>
        <c:crosses val="autoZero"/>
        <c:crossBetween val="midCat"/>
      </c:valAx>
      <c:valAx>
        <c:axId val="583288888"/>
        <c:scaling>
          <c:orientation val="minMax"/>
          <c:max val="0.15"/>
          <c:min val="-0.15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El offset</a:t>
                </a:r>
              </a:p>
            </c:rich>
          </c:tx>
          <c:layout/>
        </c:title>
        <c:numFmt formatCode="0.000000" sourceLinked="1"/>
        <c:tickLblPos val="nextTo"/>
        <c:crossAx val="583292136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50993940698819"/>
          <c:y val="0.446193675091313"/>
          <c:w val="0.0854627522145669"/>
          <c:h val="0.0843026265073509"/>
        </c:manualLayout>
      </c:layout>
    </c:legend>
    <c:plotVisOnly val="1"/>
  </c:chart>
  <c:printSettings>
    <c:headerFooter/>
    <c:pageMargins b="1.0" l="0.75" r="0.75" t="1.0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2"/>
  <c:chart>
    <c:title>
      <c:layout/>
    </c:title>
    <c:plotArea>
      <c:layout/>
      <c:scatterChart>
        <c:scatterStyle val="lineMarker"/>
        <c:ser>
          <c:idx val="0"/>
          <c:order val="0"/>
          <c:tx>
            <c:strRef>
              <c:f>'Model fitting'!$J$56</c:f>
              <c:strCache>
                <c:ptCount val="1"/>
                <c:pt idx="0">
                  <c:v>El</c:v>
                </c:pt>
              </c:strCache>
            </c:strRef>
          </c:tx>
          <c:spPr>
            <a:ln w="28575">
              <a:noFill/>
            </a:ln>
          </c:spPr>
          <c:xVal>
            <c:numRef>
              <c:f>'Model fitting'!$J$57:$J$69</c:f>
              <c:numCache>
                <c:formatCode>General</c:formatCode>
                <c:ptCount val="13"/>
                <c:pt idx="0">
                  <c:v>41.94</c:v>
                </c:pt>
                <c:pt idx="1">
                  <c:v>7.7</c:v>
                </c:pt>
                <c:pt idx="2">
                  <c:v>53.52</c:v>
                </c:pt>
                <c:pt idx="3">
                  <c:v>33.22</c:v>
                </c:pt>
                <c:pt idx="4">
                  <c:v>47.06</c:v>
                </c:pt>
                <c:pt idx="5">
                  <c:v>16.42</c:v>
                </c:pt>
                <c:pt idx="6">
                  <c:v>35.5</c:v>
                </c:pt>
                <c:pt idx="7">
                  <c:v>16.12</c:v>
                </c:pt>
                <c:pt idx="8">
                  <c:v>49.5</c:v>
                </c:pt>
                <c:pt idx="9">
                  <c:v>39.9</c:v>
                </c:pt>
                <c:pt idx="10">
                  <c:v>49.4</c:v>
                </c:pt>
                <c:pt idx="11">
                  <c:v>30.28</c:v>
                </c:pt>
                <c:pt idx="12">
                  <c:v>31.0</c:v>
                </c:pt>
              </c:numCache>
            </c:numRef>
          </c:xVal>
          <c:yVal>
            <c:numRef>
              <c:f>'Model fitting'!$E$57:$E$69</c:f>
              <c:numCache>
                <c:formatCode>General</c:formatCode>
                <c:ptCount val="13"/>
                <c:pt idx="0">
                  <c:v>0.0256160744318202</c:v>
                </c:pt>
                <c:pt idx="1">
                  <c:v>0.0949960806933985</c:v>
                </c:pt>
                <c:pt idx="2">
                  <c:v>0.0303212545475908</c:v>
                </c:pt>
                <c:pt idx="3">
                  <c:v>0.0448347253486495</c:v>
                </c:pt>
                <c:pt idx="4">
                  <c:v>0.0118793183657124</c:v>
                </c:pt>
                <c:pt idx="5">
                  <c:v>0.028158871526588</c:v>
                </c:pt>
                <c:pt idx="6">
                  <c:v>0.058364896811032</c:v>
                </c:pt>
                <c:pt idx="7">
                  <c:v>-0.0122802846059427</c:v>
                </c:pt>
                <c:pt idx="8">
                  <c:v>-0.00792724507484186</c:v>
                </c:pt>
                <c:pt idx="9">
                  <c:v>0.00345964411721276</c:v>
                </c:pt>
                <c:pt idx="10">
                  <c:v>-0.016513802462061</c:v>
                </c:pt>
                <c:pt idx="11">
                  <c:v>-0.0413818190691851</c:v>
                </c:pt>
                <c:pt idx="12">
                  <c:v>0.0293468018825202</c:v>
                </c:pt>
              </c:numCache>
            </c:numRef>
          </c:yVal>
        </c:ser>
        <c:axId val="583661960"/>
        <c:axId val="583660536"/>
      </c:scatterChart>
      <c:valAx>
        <c:axId val="583661960"/>
        <c:scaling>
          <c:orientation val="minMax"/>
        </c:scaling>
        <c:axPos val="b"/>
        <c:numFmt formatCode="General" sourceLinked="1"/>
        <c:tickLblPos val="nextTo"/>
        <c:crossAx val="583660536"/>
        <c:crosses val="autoZero"/>
        <c:crossBetween val="midCat"/>
      </c:valAx>
      <c:valAx>
        <c:axId val="583660536"/>
        <c:scaling>
          <c:orientation val="minMax"/>
        </c:scaling>
        <c:axPos val="l"/>
        <c:majorGridlines/>
        <c:numFmt formatCode="General" sourceLinked="1"/>
        <c:tickLblPos val="nextTo"/>
        <c:crossAx val="583661960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1.0" l="0.75" r="0.75" t="1.0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18"/>
  <c:chart>
    <c:view3D>
      <c:rotX val="90"/>
      <c:rotY val="0"/>
      <c:perspective val="0"/>
    </c:view3D>
    <c:plotArea>
      <c:layout/>
      <c:surfaceChart>
        <c:ser>
          <c:idx val="0"/>
          <c:order val="0"/>
          <c:val>
            <c:numRef>
              <c:f>'8 component model corrections'!$B$12:$Z$12</c:f>
              <c:numCache>
                <c:formatCode>General</c:formatCode>
                <c:ptCount val="25"/>
                <c:pt idx="0">
                  <c:v>-0.0884399528723211</c:v>
                </c:pt>
                <c:pt idx="1">
                  <c:v>-0.0893663120121922</c:v>
                </c:pt>
                <c:pt idx="2">
                  <c:v>-0.0900759173782272</c:v>
                </c:pt>
                <c:pt idx="3">
                  <c:v>-0.0905204105374089</c:v>
                </c:pt>
                <c:pt idx="4">
                  <c:v>-0.0906695000154988</c:v>
                </c:pt>
                <c:pt idx="5">
                  <c:v>-0.0905130256109471</c:v>
                </c:pt>
                <c:pt idx="6">
                  <c:v>-0.0900616507958379</c:v>
                </c:pt>
                <c:pt idx="7">
                  <c:v>-0.0893461360178886</c:v>
                </c:pt>
                <c:pt idx="8">
                  <c:v>-0.0884152424267724</c:v>
                </c:pt>
                <c:pt idx="9">
                  <c:v>-0.0873324088823496</c:v>
                </c:pt>
                <c:pt idx="10">
                  <c:v>-0.0861714287012055</c:v>
                </c:pt>
                <c:pt idx="11">
                  <c:v>-0.0850114207640745</c:v>
                </c:pt>
                <c:pt idx="12">
                  <c:v>-0.0839314376948685</c:v>
                </c:pt>
                <c:pt idx="13">
                  <c:v>-0.0830050785549974</c:v>
                </c:pt>
                <c:pt idx="14">
                  <c:v>-0.0822954731889624</c:v>
                </c:pt>
                <c:pt idx="15">
                  <c:v>-0.0818509800297807</c:v>
                </c:pt>
                <c:pt idx="16">
                  <c:v>-0.0817018905516908</c:v>
                </c:pt>
                <c:pt idx="17">
                  <c:v>-0.0818583649562425</c:v>
                </c:pt>
                <c:pt idx="18">
                  <c:v>-0.0823097397713517</c:v>
                </c:pt>
                <c:pt idx="19">
                  <c:v>-0.083025254549301</c:v>
                </c:pt>
                <c:pt idx="20">
                  <c:v>-0.0839561481404172</c:v>
                </c:pt>
                <c:pt idx="21">
                  <c:v>-0.08503898168484</c:v>
                </c:pt>
                <c:pt idx="22">
                  <c:v>-0.0861999618659841</c:v>
                </c:pt>
                <c:pt idx="23">
                  <c:v>-0.0873599698031151</c:v>
                </c:pt>
                <c:pt idx="24">
                  <c:v>-0.0884399528723211</c:v>
                </c:pt>
              </c:numCache>
            </c:numRef>
          </c:val>
        </c:ser>
        <c:ser>
          <c:idx val="1"/>
          <c:order val="1"/>
          <c:val>
            <c:numRef>
              <c:f>'8 component model corrections'!$B$13:$Z$13</c:f>
              <c:numCache>
                <c:formatCode>General</c:formatCode>
                <c:ptCount val="25"/>
                <c:pt idx="0">
                  <c:v>-0.0720287950362901</c:v>
                </c:pt>
                <c:pt idx="1">
                  <c:v>-0.0738744631636271</c:v>
                </c:pt>
                <c:pt idx="2">
                  <c:v>-0.0752882733703899</c:v>
                </c:pt>
                <c:pt idx="3">
                  <c:v>-0.0761738768274196</c:v>
                </c:pt>
                <c:pt idx="4">
                  <c:v>-0.0764709211226485</c:v>
                </c:pt>
                <c:pt idx="5">
                  <c:v>-0.0761591631782456</c:v>
                </c:pt>
                <c:pt idx="6">
                  <c:v>-0.0752598487829177</c:v>
                </c:pt>
                <c:pt idx="7">
                  <c:v>-0.0738342647265189</c:v>
                </c:pt>
                <c:pt idx="8">
                  <c:v>-0.0719795622066039</c:v>
                </c:pt>
                <c:pt idx="9">
                  <c:v>-0.0698221361348641</c:v>
                </c:pt>
                <c:pt idx="10">
                  <c:v>-0.0675090115327733</c:v>
                </c:pt>
                <c:pt idx="11">
                  <c:v>-0.0651978240193449</c:v>
                </c:pt>
                <c:pt idx="12">
                  <c:v>-0.0630460772042011</c:v>
                </c:pt>
                <c:pt idx="13">
                  <c:v>-0.0612004090768641</c:v>
                </c:pt>
                <c:pt idx="14">
                  <c:v>-0.0597865988701013</c:v>
                </c:pt>
                <c:pt idx="15">
                  <c:v>-0.0589009954130716</c:v>
                </c:pt>
                <c:pt idx="16">
                  <c:v>-0.0586039511178427</c:v>
                </c:pt>
                <c:pt idx="17">
                  <c:v>-0.0589157090622456</c:v>
                </c:pt>
                <c:pt idx="18">
                  <c:v>-0.0598150234575735</c:v>
                </c:pt>
                <c:pt idx="19">
                  <c:v>-0.0612406075139722</c:v>
                </c:pt>
                <c:pt idx="20">
                  <c:v>-0.0630953100338872</c:v>
                </c:pt>
                <c:pt idx="21">
                  <c:v>-0.0652527361056271</c:v>
                </c:pt>
                <c:pt idx="22">
                  <c:v>-0.0675658607077178</c:v>
                </c:pt>
                <c:pt idx="23">
                  <c:v>-0.0698770482211463</c:v>
                </c:pt>
                <c:pt idx="24">
                  <c:v>-0.0720287950362901</c:v>
                </c:pt>
              </c:numCache>
            </c:numRef>
          </c:val>
        </c:ser>
        <c:ser>
          <c:idx val="2"/>
          <c:order val="2"/>
          <c:val>
            <c:numRef>
              <c:f>'8 component model corrections'!$B$14:$Z$14</c:f>
              <c:numCache>
                <c:formatCode>General</c:formatCode>
                <c:ptCount val="25"/>
                <c:pt idx="0">
                  <c:v>-0.0560988379417878</c:v>
                </c:pt>
                <c:pt idx="1">
                  <c:v>-0.0588497684076967</c:v>
                </c:pt>
                <c:pt idx="2">
                  <c:v>-0.060957023505832</c:v>
                </c:pt>
                <c:pt idx="3">
                  <c:v>-0.0622769972836597</c:v>
                </c:pt>
                <c:pt idx="4">
                  <c:v>-0.0627197357095807</c:v>
                </c:pt>
                <c:pt idx="5">
                  <c:v>-0.062255066891528</c:v>
                </c:pt>
                <c:pt idx="6">
                  <c:v>-0.0609146572415507</c:v>
                </c:pt>
                <c:pt idx="7">
                  <c:v>-0.0587898534621629</c:v>
                </c:pt>
                <c:pt idx="8">
                  <c:v>-0.0560254574195257</c:v>
                </c:pt>
                <c:pt idx="9">
                  <c:v>-0.0528098581355642</c:v>
                </c:pt>
                <c:pt idx="10">
                  <c:v>-0.0493621933874516</c:v>
                </c:pt>
                <c:pt idx="11">
                  <c:v>-0.0459174158302361</c:v>
                </c:pt>
                <c:pt idx="12">
                  <c:v>-0.0427102813616779</c:v>
                </c:pt>
                <c:pt idx="13">
                  <c:v>-0.039959350895769</c:v>
                </c:pt>
                <c:pt idx="14">
                  <c:v>-0.0378520957976336</c:v>
                </c:pt>
                <c:pt idx="15">
                  <c:v>-0.036532122019806</c:v>
                </c:pt>
                <c:pt idx="16">
                  <c:v>-0.036089383593885</c:v>
                </c:pt>
                <c:pt idx="17">
                  <c:v>-0.0365540524119376</c:v>
                </c:pt>
                <c:pt idx="18">
                  <c:v>-0.037894462061915</c:v>
                </c:pt>
                <c:pt idx="19">
                  <c:v>-0.0400192658413028</c:v>
                </c:pt>
                <c:pt idx="20">
                  <c:v>-0.04278366188394</c:v>
                </c:pt>
                <c:pt idx="21">
                  <c:v>-0.0459992611679015</c:v>
                </c:pt>
                <c:pt idx="22">
                  <c:v>-0.0494469259160141</c:v>
                </c:pt>
                <c:pt idx="23">
                  <c:v>-0.0528917034732296</c:v>
                </c:pt>
                <c:pt idx="24">
                  <c:v>-0.0560988379417878</c:v>
                </c:pt>
              </c:numCache>
            </c:numRef>
          </c:val>
        </c:ser>
        <c:ser>
          <c:idx val="3"/>
          <c:order val="3"/>
          <c:val>
            <c:numRef>
              <c:f>'8 component model corrections'!$B$15:$Z$15</c:f>
              <c:numCache>
                <c:formatCode>General</c:formatCode>
                <c:ptCount val="25"/>
                <c:pt idx="0">
                  <c:v>-0.0407713181810745</c:v>
                </c:pt>
                <c:pt idx="1">
                  <c:v>-0.0444065747436524</c:v>
                </c:pt>
                <c:pt idx="2">
                  <c:v>-0.0471912372494681</c:v>
                </c:pt>
                <c:pt idx="3">
                  <c:v>-0.0489355355506226</c:v>
                </c:pt>
                <c:pt idx="4">
                  <c:v>-0.0495205986004815</c:v>
                </c:pt>
                <c:pt idx="5">
                  <c:v>-0.0489065553190592</c:v>
                </c:pt>
                <c:pt idx="6">
                  <c:v>-0.0471352517412304</c:v>
                </c:pt>
                <c:pt idx="7">
                  <c:v>-0.0443273992786062</c:v>
                </c:pt>
                <c:pt idx="8">
                  <c:v>-0.0406743484363191</c:v>
                </c:pt>
                <c:pt idx="9">
                  <c:v>-0.036425048592319</c:v>
                </c:pt>
                <c:pt idx="10">
                  <c:v>-0.0318690825086744</c:v>
                </c:pt>
                <c:pt idx="11">
                  <c:v>-0.0273169317448959</c:v>
                </c:pt>
                <c:pt idx="12">
                  <c:v>-0.0230788178527499</c:v>
                </c:pt>
                <c:pt idx="13">
                  <c:v>-0.019443561290172</c:v>
                </c:pt>
                <c:pt idx="14">
                  <c:v>-0.0166588987843562</c:v>
                </c:pt>
                <c:pt idx="15">
                  <c:v>-0.0149146004832018</c:v>
                </c:pt>
                <c:pt idx="16">
                  <c:v>-0.0143295374333429</c:v>
                </c:pt>
                <c:pt idx="17">
                  <c:v>-0.0149435807147651</c:v>
                </c:pt>
                <c:pt idx="18">
                  <c:v>-0.016714884292594</c:v>
                </c:pt>
                <c:pt idx="19">
                  <c:v>-0.0195227367552181</c:v>
                </c:pt>
                <c:pt idx="20">
                  <c:v>-0.0231757875975053</c:v>
                </c:pt>
                <c:pt idx="21">
                  <c:v>-0.0274250874415053</c:v>
                </c:pt>
                <c:pt idx="22">
                  <c:v>-0.0319810535251499</c:v>
                </c:pt>
                <c:pt idx="23">
                  <c:v>-0.0365332042889286</c:v>
                </c:pt>
                <c:pt idx="24">
                  <c:v>-0.0407713181810745</c:v>
                </c:pt>
              </c:numCache>
            </c:numRef>
          </c:val>
        </c:ser>
        <c:ser>
          <c:idx val="4"/>
          <c:order val="4"/>
          <c:val>
            <c:numRef>
              <c:f>'8 component model corrections'!$B$16:$Z$16</c:f>
              <c:numCache>
                <c:formatCode>General</c:formatCode>
                <c:ptCount val="25"/>
                <c:pt idx="0">
                  <c:v>-0.0261628874345387</c:v>
                </c:pt>
                <c:pt idx="1">
                  <c:v>-0.0306548035963166</c:v>
                </c:pt>
                <c:pt idx="2">
                  <c:v>-0.0340956805467181</c:v>
                </c:pt>
                <c:pt idx="3">
                  <c:v>-0.0362510282078914</c:v>
                </c:pt>
                <c:pt idx="4">
                  <c:v>-0.0369739631986083</c:v>
                </c:pt>
                <c:pt idx="5">
                  <c:v>-0.0362152186939574</c:v>
                </c:pt>
                <c:pt idx="6">
                  <c:v>-0.0340265018780466</c:v>
                </c:pt>
                <c:pt idx="7">
                  <c:v>-0.0305569701848544</c:v>
                </c:pt>
                <c:pt idx="8">
                  <c:v>-0.0260430664655997</c:v>
                </c:pt>
                <c:pt idx="9">
                  <c:v>-0.0207924057991711</c:v>
                </c:pt>
                <c:pt idx="10">
                  <c:v>-0.0151628120328587</c:v>
                </c:pt>
                <c:pt idx="11">
                  <c:v>-0.00953793267849312</c:v>
                </c:pt>
                <c:pt idx="12">
                  <c:v>-0.00430109396852168</c:v>
                </c:pt>
                <c:pt idx="13">
                  <c:v>0.000190822193256168</c:v>
                </c:pt>
                <c:pt idx="14">
                  <c:v>0.00363169914365768</c:v>
                </c:pt>
                <c:pt idx="15">
                  <c:v>0.00578704680483105</c:v>
                </c:pt>
                <c:pt idx="16">
                  <c:v>0.00650998179554785</c:v>
                </c:pt>
                <c:pt idx="17">
                  <c:v>0.00575123729089705</c:v>
                </c:pt>
                <c:pt idx="18">
                  <c:v>0.00356252047498617</c:v>
                </c:pt>
                <c:pt idx="19">
                  <c:v>9.29887817940345E-5</c:v>
                </c:pt>
                <c:pt idx="20">
                  <c:v>-0.00442091493746072</c:v>
                </c:pt>
                <c:pt idx="21">
                  <c:v>-0.00967157560388926</c:v>
                </c:pt>
                <c:pt idx="22">
                  <c:v>-0.0153011693702016</c:v>
                </c:pt>
                <c:pt idx="23">
                  <c:v>-0.0209260487245673</c:v>
                </c:pt>
                <c:pt idx="24">
                  <c:v>-0.0261628874345387</c:v>
                </c:pt>
              </c:numCache>
            </c:numRef>
          </c:val>
        </c:ser>
        <c:ser>
          <c:idx val="5"/>
          <c:order val="5"/>
          <c:val>
            <c:numRef>
              <c:f>'8 component model corrections'!$B$17:$Z$17</c:f>
              <c:numCache>
                <c:formatCode>General</c:formatCode>
                <c:ptCount val="25"/>
                <c:pt idx="0">
                  <c:v>-0.0123847246809732</c:v>
                </c:pt>
                <c:pt idx="1">
                  <c:v>-0.0176991142476667</c:v>
                </c:pt>
                <c:pt idx="2">
                  <c:v>-0.0217700184914032</c:v>
                </c:pt>
                <c:pt idx="3">
                  <c:v>-0.0243200120154595</c:v>
                </c:pt>
                <c:pt idx="4">
                  <c:v>-0.0251753169752346</c:v>
                </c:pt>
                <c:pt idx="5">
                  <c:v>-0.0242776457511782</c:v>
                </c:pt>
                <c:pt idx="6">
                  <c:v>-0.0216881731537378</c:v>
                </c:pt>
                <c:pt idx="7">
                  <c:v>-0.0175833674611232</c:v>
                </c:pt>
                <c:pt idx="8">
                  <c:v>-0.0122429643977741</c:v>
                </c:pt>
                <c:pt idx="9">
                  <c:v>-0.00603090360702402</c:v>
                </c:pt>
                <c:pt idx="10">
                  <c:v>0.000629473234152855</c:v>
                </c:pt>
                <c:pt idx="11">
                  <c:v>0.00728427245082369</c:v>
                </c:pt>
                <c:pt idx="12">
                  <c:v>0.013479980473948</c:v>
                </c:pt>
                <c:pt idx="13">
                  <c:v>0.0187943700406416</c:v>
                </c:pt>
                <c:pt idx="14">
                  <c:v>0.0228652742843781</c:v>
                </c:pt>
                <c:pt idx="15">
                  <c:v>0.0254152678084343</c:v>
                </c:pt>
                <c:pt idx="16">
                  <c:v>0.0262705727682095</c:v>
                </c:pt>
                <c:pt idx="17">
                  <c:v>0.0253729015441531</c:v>
                </c:pt>
                <c:pt idx="18">
                  <c:v>0.0227834289467126</c:v>
                </c:pt>
                <c:pt idx="19">
                  <c:v>0.0186786232540981</c:v>
                </c:pt>
                <c:pt idx="20">
                  <c:v>0.0133382201907489</c:v>
                </c:pt>
                <c:pt idx="21">
                  <c:v>0.00712615939999889</c:v>
                </c:pt>
                <c:pt idx="22">
                  <c:v>0.000465782558822014</c:v>
                </c:pt>
                <c:pt idx="23">
                  <c:v>-0.00618901665784882</c:v>
                </c:pt>
                <c:pt idx="24">
                  <c:v>-0.0123847246809732</c:v>
                </c:pt>
              </c:numCache>
            </c:numRef>
          </c:val>
        </c:ser>
        <c:ser>
          <c:idx val="6"/>
          <c:order val="6"/>
          <c:val>
            <c:numRef>
              <c:f>'8 component model corrections'!$B$18:$Z$18</c:f>
              <c:numCache>
                <c:formatCode>General</c:formatCode>
                <c:ptCount val="25"/>
                <c:pt idx="0">
                  <c:v>0.000458309941585355</c:v>
                </c:pt>
                <c:pt idx="1">
                  <c:v>-0.0056381073165051</c:v>
                </c:pt>
                <c:pt idx="2">
                  <c:v>-0.0103080568142027</c:v>
                </c:pt>
                <c:pt idx="3">
                  <c:v>-0.0132332892106956</c:v>
                </c:pt>
                <c:pt idx="4">
                  <c:v>-0.014214454752338</c:v>
                </c:pt>
                <c:pt idx="5">
                  <c:v>-0.0131846886289196</c:v>
                </c:pt>
                <c:pt idx="6">
                  <c:v>-0.0102141676999825</c:v>
                </c:pt>
                <c:pt idx="7">
                  <c:v>-0.00550532805781584</c:v>
                </c:pt>
                <c:pt idx="8">
                  <c:v>0.000620930657692309</c:v>
                </c:pt>
                <c:pt idx="9">
                  <c:v>0.00774711403920114</c:v>
                </c:pt>
                <c:pt idx="10">
                  <c:v>0.0153875844658357</c:v>
                </c:pt>
                <c:pt idx="11">
                  <c:v>0.0230216565044953</c:v>
                </c:pt>
                <c:pt idx="12">
                  <c:v>0.0301290807616458</c:v>
                </c:pt>
                <c:pt idx="13">
                  <c:v>0.0362254980197362</c:v>
                </c:pt>
                <c:pt idx="14">
                  <c:v>0.0408954475174338</c:v>
                </c:pt>
                <c:pt idx="15">
                  <c:v>0.0438206799139267</c:v>
                </c:pt>
                <c:pt idx="16">
                  <c:v>0.0448018454555691</c:v>
                </c:pt>
                <c:pt idx="17">
                  <c:v>0.0437720793321507</c:v>
                </c:pt>
                <c:pt idx="18">
                  <c:v>0.0408015584032136</c:v>
                </c:pt>
                <c:pt idx="19">
                  <c:v>0.036092718761047</c:v>
                </c:pt>
                <c:pt idx="20">
                  <c:v>0.0299664600455388</c:v>
                </c:pt>
                <c:pt idx="21">
                  <c:v>0.02284027666403</c:v>
                </c:pt>
                <c:pt idx="22">
                  <c:v>0.0151998062373954</c:v>
                </c:pt>
                <c:pt idx="23">
                  <c:v>0.00756573419873579</c:v>
                </c:pt>
                <c:pt idx="24">
                  <c:v>0.000458309941585355</c:v>
                </c:pt>
              </c:numCache>
            </c:numRef>
          </c:val>
        </c:ser>
        <c:ser>
          <c:idx val="7"/>
          <c:order val="7"/>
          <c:val>
            <c:numRef>
              <c:f>'8 component model corrections'!$B$19:$Z$19</c:f>
              <c:numCache>
                <c:formatCode>General</c:formatCode>
                <c:ptCount val="25"/>
                <c:pt idx="0">
                  <c:v>0.0122684731848228</c:v>
                </c:pt>
                <c:pt idx="1">
                  <c:v>0.0054364256517867</c:v>
                </c:pt>
                <c:pt idx="2">
                  <c:v>0.000202972035598325</c:v>
                </c:pt>
                <c:pt idx="3">
                  <c:v>-0.00307523644849023</c:v>
                </c:pt>
                <c:pt idx="4">
                  <c:v>-0.00417479530978404</c:v>
                </c:pt>
                <c:pt idx="5">
                  <c:v>-0.00302077142899276</c:v>
                </c:pt>
                <c:pt idx="6">
                  <c:v>0.000308190373522199</c:v>
                </c:pt>
                <c:pt idx="7">
                  <c:v>0.00558522685228907</c:v>
                </c:pt>
                <c:pt idx="8">
                  <c:v>0.0124507166919949</c:v>
                </c:pt>
                <c:pt idx="9">
                  <c:v>0.0204367881058222</c:v>
                </c:pt>
                <c:pt idx="10">
                  <c:v>0.0289992035245256</c:v>
                </c:pt>
                <c:pt idx="11">
                  <c:v>0.037554448487381</c:v>
                </c:pt>
                <c:pt idx="12">
                  <c:v>0.0455194971883806</c:v>
                </c:pt>
                <c:pt idx="13">
                  <c:v>0.0523515447214167</c:v>
                </c:pt>
                <c:pt idx="14">
                  <c:v>0.057584998337605</c:v>
                </c:pt>
                <c:pt idx="15">
                  <c:v>0.0608632068216936</c:v>
                </c:pt>
                <c:pt idx="16">
                  <c:v>0.0619627656829874</c:v>
                </c:pt>
                <c:pt idx="17">
                  <c:v>0.0608087418021961</c:v>
                </c:pt>
                <c:pt idx="18">
                  <c:v>0.0574797799996812</c:v>
                </c:pt>
                <c:pt idx="19">
                  <c:v>0.0522027435209143</c:v>
                </c:pt>
                <c:pt idx="20">
                  <c:v>0.0453372536812084</c:v>
                </c:pt>
                <c:pt idx="21">
                  <c:v>0.0373511822673812</c:v>
                </c:pt>
                <c:pt idx="22">
                  <c:v>0.0287887668486778</c:v>
                </c:pt>
                <c:pt idx="23">
                  <c:v>0.0202335218858224</c:v>
                </c:pt>
                <c:pt idx="24">
                  <c:v>0.0122684731848228</c:v>
                </c:pt>
              </c:numCache>
            </c:numRef>
          </c:val>
        </c:ser>
        <c:ser>
          <c:idx val="8"/>
          <c:order val="8"/>
          <c:val>
            <c:numRef>
              <c:f>'8 component model corrections'!$B$20:$Z$20</c:f>
              <c:numCache>
                <c:formatCode>General</c:formatCode>
                <c:ptCount val="25"/>
                <c:pt idx="0">
                  <c:v>0.0229558825752865</c:v>
                </c:pt>
                <c:pt idx="1">
                  <c:v>0.0154402007743345</c:v>
                </c:pt>
                <c:pt idx="2">
                  <c:v>0.00968307278172014</c:v>
                </c:pt>
                <c:pt idx="3">
                  <c:v>0.00607683735603614</c:v>
                </c:pt>
                <c:pt idx="4">
                  <c:v>0.00486725348195716</c:v>
                </c:pt>
                <c:pt idx="5">
                  <c:v>0.00613675230156979</c:v>
                </c:pt>
                <c:pt idx="6">
                  <c:v>0.0097988195682635</c:v>
                </c:pt>
                <c:pt idx="7">
                  <c:v>0.0156038914496653</c:v>
                </c:pt>
                <c:pt idx="8">
                  <c:v>0.0231563618903926</c:v>
                </c:pt>
                <c:pt idx="9">
                  <c:v>0.0319415425109574</c:v>
                </c:pt>
                <c:pt idx="10">
                  <c:v>0.0413607377702654</c:v>
                </c:pt>
                <c:pt idx="11">
                  <c:v>0.0507720450773512</c:v>
                </c:pt>
                <c:pt idx="12">
                  <c:v>0.0595340993921574</c:v>
                </c:pt>
                <c:pt idx="13">
                  <c:v>0.0670497811931094</c:v>
                </c:pt>
                <c:pt idx="14">
                  <c:v>0.0728069091857238</c:v>
                </c:pt>
                <c:pt idx="15">
                  <c:v>0.0764131446114078</c:v>
                </c:pt>
                <c:pt idx="16">
                  <c:v>0.0776227284854868</c:v>
                </c:pt>
                <c:pt idx="17">
                  <c:v>0.0763532296658741</c:v>
                </c:pt>
                <c:pt idx="18">
                  <c:v>0.0726911623991804</c:v>
                </c:pt>
                <c:pt idx="19">
                  <c:v>0.0668860905177787</c:v>
                </c:pt>
                <c:pt idx="20">
                  <c:v>0.0593336200770513</c:v>
                </c:pt>
                <c:pt idx="21">
                  <c:v>0.0505484394564866</c:v>
                </c:pt>
                <c:pt idx="22">
                  <c:v>0.0411292441971786</c:v>
                </c:pt>
                <c:pt idx="23">
                  <c:v>0.0317179368900927</c:v>
                </c:pt>
                <c:pt idx="24">
                  <c:v>0.0229558825752865</c:v>
                </c:pt>
              </c:numCache>
            </c:numRef>
          </c:val>
        </c:ser>
        <c:ser>
          <c:idx val="9"/>
          <c:order val="9"/>
          <c:val>
            <c:numRef>
              <c:f>'8 component model corrections'!$B$21:$Z$21</c:f>
              <c:numCache>
                <c:formatCode>General</c:formatCode>
                <c:ptCount val="25"/>
                <c:pt idx="0">
                  <c:v>0.0324392004742811</c:v>
                </c:pt>
                <c:pt idx="1">
                  <c:v>0.024297083282011</c:v>
                </c:pt>
                <c:pt idx="2">
                  <c:v>0.0180600961332433</c:v>
                </c:pt>
                <c:pt idx="3">
                  <c:v>0.0141532793950579</c:v>
                </c:pt>
                <c:pt idx="4">
                  <c:v>0.0128428761718423</c:v>
                </c:pt>
                <c:pt idx="5">
                  <c:v>0.0142181882777147</c:v>
                </c:pt>
                <c:pt idx="6">
                  <c:v>0.0181854904654709</c:v>
                </c:pt>
                <c:pt idx="7">
                  <c:v>0.024474417647292</c:v>
                </c:pt>
                <c:pt idx="8">
                  <c:v>0.0326563898286805</c:v>
                </c:pt>
                <c:pt idx="9">
                  <c:v>0.042173819126823</c:v>
                </c:pt>
                <c:pt idx="10">
                  <c:v>0.0523781084633468</c:v>
                </c:pt>
                <c:pt idx="11">
                  <c:v>0.0625738523833532</c:v>
                </c:pt>
                <c:pt idx="12">
                  <c:v>0.0720662277879575</c:v>
                </c:pt>
                <c:pt idx="13">
                  <c:v>0.0802083449802275</c:v>
                </c:pt>
                <c:pt idx="14">
                  <c:v>0.0864453321289952</c:v>
                </c:pt>
                <c:pt idx="15">
                  <c:v>0.0903521488671805</c:v>
                </c:pt>
                <c:pt idx="16">
                  <c:v>0.0916625520903962</c:v>
                </c:pt>
                <c:pt idx="17">
                  <c:v>0.0902872399845238</c:v>
                </c:pt>
                <c:pt idx="18">
                  <c:v>0.0863199377967676</c:v>
                </c:pt>
                <c:pt idx="19">
                  <c:v>0.0800310106149465</c:v>
                </c:pt>
                <c:pt idx="20">
                  <c:v>0.071849038433558</c:v>
                </c:pt>
                <c:pt idx="21">
                  <c:v>0.0623316091354155</c:v>
                </c:pt>
                <c:pt idx="22">
                  <c:v>0.0521273197988917</c:v>
                </c:pt>
                <c:pt idx="23">
                  <c:v>0.0419315758788852</c:v>
                </c:pt>
                <c:pt idx="24">
                  <c:v>0.0324392004742811</c:v>
                </c:pt>
              </c:numCache>
            </c:numRef>
          </c:val>
        </c:ser>
        <c:ser>
          <c:idx val="10"/>
          <c:order val="10"/>
          <c:val>
            <c:numRef>
              <c:f>'8 component model corrections'!$B$22:$Z$22</c:f>
              <c:numCache>
                <c:formatCode>General</c:formatCode>
                <c:ptCount val="25"/>
                <c:pt idx="0">
                  <c:v>0.0406462531064111</c:v>
                </c:pt>
                <c:pt idx="1">
                  <c:v>0.0319396669510009</c:v>
                </c:pt>
                <c:pt idx="2">
                  <c:v>0.0252702878842778</c:v>
                </c:pt>
                <c:pt idx="3">
                  <c:v>0.021092623067969</c:v>
                </c:pt>
                <c:pt idx="4">
                  <c:v>0.0196913734553885</c:v>
                </c:pt>
                <c:pt idx="5">
                  <c:v>0.0211620318919589</c:v>
                </c:pt>
                <c:pt idx="6">
                  <c:v>0.0254043754356061</c:v>
                </c:pt>
                <c:pt idx="7">
                  <c:v>0.0321292953846348</c:v>
                </c:pt>
                <c:pt idx="8">
                  <c:v>0.0408784995579742</c:v>
                </c:pt>
                <c:pt idx="9">
                  <c:v>0.0510557441499548</c:v>
                </c:pt>
                <c:pt idx="10">
                  <c:v>0.0619674667603251</c:v>
                </c:pt>
                <c:pt idx="11">
                  <c:v>0.0728700515256626</c:v>
                </c:pt>
                <c:pt idx="12">
                  <c:v>0.0830205053115825</c:v>
                </c:pt>
                <c:pt idx="13">
                  <c:v>0.0917270914669927</c:v>
                </c:pt>
                <c:pt idx="14">
                  <c:v>0.0983964705337157</c:v>
                </c:pt>
                <c:pt idx="15">
                  <c:v>0.102574135350025</c:v>
                </c:pt>
                <c:pt idx="16">
                  <c:v>0.103975384962605</c:v>
                </c:pt>
                <c:pt idx="17">
                  <c:v>0.102504726526035</c:v>
                </c:pt>
                <c:pt idx="18">
                  <c:v>0.0982623829823874</c:v>
                </c:pt>
                <c:pt idx="19">
                  <c:v>0.0915374630333588</c:v>
                </c:pt>
                <c:pt idx="20">
                  <c:v>0.0827882588600193</c:v>
                </c:pt>
                <c:pt idx="21">
                  <c:v>0.0726110142680388</c:v>
                </c:pt>
                <c:pt idx="22">
                  <c:v>0.0616992916576685</c:v>
                </c:pt>
                <c:pt idx="23">
                  <c:v>0.050796706892331</c:v>
                </c:pt>
                <c:pt idx="24">
                  <c:v>0.0406462531064111</c:v>
                </c:pt>
              </c:numCache>
            </c:numRef>
          </c:val>
        </c:ser>
        <c:ser>
          <c:idx val="11"/>
          <c:order val="11"/>
          <c:val>
            <c:numRef>
              <c:f>'8 component model corrections'!$B$23:$Z$23</c:f>
              <c:numCache>
                <c:formatCode>General</c:formatCode>
                <c:ptCount val="25"/>
                <c:pt idx="0">
                  <c:v>0.047514579845592</c:v>
                </c:pt>
                <c:pt idx="1">
                  <c:v>0.0383097871048649</c:v>
                </c:pt>
                <c:pt idx="2">
                  <c:v>0.0312587741219655</c:v>
                </c:pt>
                <c:pt idx="3">
                  <c:v>0.0268420557793284</c:v>
                </c:pt>
                <c:pt idx="4">
                  <c:v>0.0253606241330322</c:v>
                </c:pt>
                <c:pt idx="5">
                  <c:v>0.0269154363015905</c:v>
                </c:pt>
                <c:pt idx="6">
                  <c:v>0.0314005344051646</c:v>
                </c:pt>
                <c:pt idx="7">
                  <c:v>0.038510266419971</c:v>
                </c:pt>
                <c:pt idx="8">
                  <c:v>0.0477601158585883</c:v>
                </c:pt>
                <c:pt idx="9">
                  <c:v>0.0585197207678737</c:v>
                </c:pt>
                <c:pt idx="10">
                  <c:v>0.0700558318543473</c:v>
                </c:pt>
                <c:pt idx="11">
                  <c:v>0.0815822822117907</c:v>
                </c:pt>
                <c:pt idx="12">
                  <c:v>0.0923135632967042</c:v>
                </c:pt>
                <c:pt idx="13">
                  <c:v>0.101518356037431</c:v>
                </c:pt>
                <c:pt idx="14">
                  <c:v>0.108569369020331</c:v>
                </c:pt>
                <c:pt idx="15">
                  <c:v>0.112986087362968</c:v>
                </c:pt>
                <c:pt idx="16">
                  <c:v>0.114467519009264</c:v>
                </c:pt>
                <c:pt idx="17">
                  <c:v>0.112912706840706</c:v>
                </c:pt>
                <c:pt idx="18">
                  <c:v>0.108427608737132</c:v>
                </c:pt>
                <c:pt idx="19">
                  <c:v>0.101317876722325</c:v>
                </c:pt>
                <c:pt idx="20">
                  <c:v>0.0920680272837079</c:v>
                </c:pt>
                <c:pt idx="21">
                  <c:v>0.0813084223744226</c:v>
                </c:pt>
                <c:pt idx="22">
                  <c:v>0.069772311287949</c:v>
                </c:pt>
                <c:pt idx="23">
                  <c:v>0.0582458609305055</c:v>
                </c:pt>
                <c:pt idx="24">
                  <c:v>0.047514579845592</c:v>
                </c:pt>
              </c:numCache>
            </c:numRef>
          </c:val>
        </c:ser>
        <c:ser>
          <c:idx val="12"/>
          <c:order val="12"/>
          <c:val>
            <c:numRef>
              <c:f>'8 component model corrections'!$B$24:$Z$24</c:f>
              <c:numCache>
                <c:formatCode>General</c:formatCode>
                <c:ptCount val="25"/>
                <c:pt idx="0">
                  <c:v>0.05299190857813</c:v>
                </c:pt>
                <c:pt idx="1">
                  <c:v>0.0433589632828487</c:v>
                </c:pt>
                <c:pt idx="2">
                  <c:v>0.0359799788500907</c:v>
                </c:pt>
                <c:pt idx="3">
                  <c:v>0.0313578208746003</c:v>
                </c:pt>
                <c:pt idx="4">
                  <c:v>0.0298074817839297</c:v>
                </c:pt>
                <c:pt idx="5">
                  <c:v>0.0314346146250519</c:v>
                </c:pt>
                <c:pt idx="6">
                  <c:v>0.0361283329838083</c:v>
                </c:pt>
                <c:pt idx="7">
                  <c:v>0.0435687677107863</c:v>
                </c:pt>
                <c:pt idx="8">
                  <c:v>0.0532488654752418</c:v>
                </c:pt>
                <c:pt idx="9">
                  <c:v>0.0645089436116453</c:v>
                </c:pt>
                <c:pt idx="10">
                  <c:v>0.0765816464031597</c:v>
                </c:pt>
                <c:pt idx="11">
                  <c:v>0.0886442391056281</c:v>
                </c:pt>
                <c:pt idx="12">
                  <c:v>0.0998746759607541</c:v>
                </c:pt>
                <c:pt idx="13">
                  <c:v>0.109507621256035</c:v>
                </c:pt>
                <c:pt idx="14">
                  <c:v>0.116886605688793</c:v>
                </c:pt>
                <c:pt idx="15">
                  <c:v>0.121508763664284</c:v>
                </c:pt>
                <c:pt idx="16">
                  <c:v>0.123059102754954</c:v>
                </c:pt>
                <c:pt idx="17">
                  <c:v>0.121431969913832</c:v>
                </c:pt>
                <c:pt idx="18">
                  <c:v>0.116738251555076</c:v>
                </c:pt>
                <c:pt idx="19">
                  <c:v>0.109297816828098</c:v>
                </c:pt>
                <c:pt idx="20">
                  <c:v>0.0996177190636423</c:v>
                </c:pt>
                <c:pt idx="21">
                  <c:v>0.0883576409272388</c:v>
                </c:pt>
                <c:pt idx="22">
                  <c:v>0.0762849381357244</c:v>
                </c:pt>
                <c:pt idx="23">
                  <c:v>0.064222345433256</c:v>
                </c:pt>
                <c:pt idx="24">
                  <c:v>0.05299190857813</c:v>
                </c:pt>
              </c:numCache>
            </c:numRef>
          </c:val>
        </c:ser>
        <c:ser>
          <c:idx val="13"/>
          <c:order val="13"/>
          <c:val>
            <c:numRef>
              <c:f>'8 component model corrections'!$B$25:$Z$25</c:f>
              <c:numCache>
                <c:formatCode>General</c:formatCode>
                <c:ptCount val="25"/>
                <c:pt idx="0">
                  <c:v>0.0570365535250685</c:v>
                </c:pt>
                <c:pt idx="1">
                  <c:v>0.0470487682054615</c:v>
                </c:pt>
                <c:pt idx="2">
                  <c:v>0.039397970849931</c:v>
                </c:pt>
                <c:pt idx="3">
                  <c:v>0.0346055506547159</c:v>
                </c:pt>
                <c:pt idx="4">
                  <c:v>0.0329981031362714</c:v>
                </c:pt>
                <c:pt idx="5">
                  <c:v>0.0346851731865467</c:v>
                </c:pt>
                <c:pt idx="6">
                  <c:v>0.0395517897696309</c:v>
                </c:pt>
                <c:pt idx="7">
                  <c:v>0.0472663010078506</c:v>
                </c:pt>
                <c:pt idx="8">
                  <c:v>0.0573029757091541</c:v>
                </c:pt>
                <c:pt idx="9">
                  <c:v>0.0689778310790364</c:v>
                </c:pt>
                <c:pt idx="10">
                  <c:v>0.0814952450176511</c:v>
                </c:pt>
                <c:pt idx="11">
                  <c:v>0.094002176451086</c:v>
                </c:pt>
                <c:pt idx="12">
                  <c:v>0.105646298670834</c:v>
                </c:pt>
                <c:pt idx="13">
                  <c:v>0.115634083990441</c:v>
                </c:pt>
                <c:pt idx="14">
                  <c:v>0.123284881345972</c:v>
                </c:pt>
                <c:pt idx="15">
                  <c:v>0.128077301541187</c:v>
                </c:pt>
                <c:pt idx="16">
                  <c:v>0.129684749059631</c:v>
                </c:pt>
                <c:pt idx="17">
                  <c:v>0.127997679009356</c:v>
                </c:pt>
                <c:pt idx="18">
                  <c:v>0.123131062426272</c:v>
                </c:pt>
                <c:pt idx="19">
                  <c:v>0.115416551188052</c:v>
                </c:pt>
                <c:pt idx="20">
                  <c:v>0.105379876486748</c:v>
                </c:pt>
                <c:pt idx="21">
                  <c:v>0.093705021116866</c:v>
                </c:pt>
                <c:pt idx="22">
                  <c:v>0.0811876071782514</c:v>
                </c:pt>
                <c:pt idx="23">
                  <c:v>0.0686806757448164</c:v>
                </c:pt>
                <c:pt idx="24">
                  <c:v>0.0570365535250685</c:v>
                </c:pt>
              </c:numCache>
            </c:numRef>
          </c:val>
        </c:ser>
        <c:ser>
          <c:idx val="14"/>
          <c:order val="14"/>
          <c:val>
            <c:numRef>
              <c:f>'8 component model corrections'!$B$26:$Z$26</c:f>
              <c:numCache>
                <c:formatCode>General</c:formatCode>
                <c:ptCount val="25"/>
                <c:pt idx="0">
                  <c:v>0.0596177324961383</c:v>
                </c:pt>
                <c:pt idx="1">
                  <c:v>0.0493511202292774</c:v>
                </c:pt>
                <c:pt idx="2">
                  <c:v>0.0414867371385276</c:v>
                </c:pt>
                <c:pt idx="3">
                  <c:v>0.036560527935016</c:v>
                </c:pt>
                <c:pt idx="4">
                  <c:v>0.0349082056350161</c:v>
                </c:pt>
                <c:pt idx="5">
                  <c:v>0.0366423732726814</c:v>
                </c:pt>
                <c:pt idx="6">
                  <c:v>0.0416448501893524</c:v>
                </c:pt>
                <c:pt idx="7">
                  <c:v>0.049574725850142</c:v>
                </c:pt>
                <c:pt idx="8">
                  <c:v>0.0598915923335065</c:v>
                </c:pt>
                <c:pt idx="9">
                  <c:v>0.0718923722380326</c:v>
                </c:pt>
                <c:pt idx="10">
                  <c:v>0.0847592322454535</c:v>
                </c:pt>
                <c:pt idx="11">
                  <c:v>0.0976153171097547</c:v>
                </c:pt>
                <c:pt idx="12">
                  <c:v>0.109584505893119</c:v>
                </c:pt>
                <c:pt idx="13">
                  <c:v>0.11985111815998</c:v>
                </c:pt>
                <c:pt idx="14">
                  <c:v>0.12771550125073</c:v>
                </c:pt>
                <c:pt idx="15">
                  <c:v>0.132641710454241</c:v>
                </c:pt>
                <c:pt idx="16">
                  <c:v>0.134294032754241</c:v>
                </c:pt>
                <c:pt idx="17">
                  <c:v>0.132559865116576</c:v>
                </c:pt>
                <c:pt idx="18">
                  <c:v>0.127557388199905</c:v>
                </c:pt>
                <c:pt idx="19">
                  <c:v>0.119627512539115</c:v>
                </c:pt>
                <c:pt idx="20">
                  <c:v>0.109310646055751</c:v>
                </c:pt>
                <c:pt idx="21">
                  <c:v>0.0973098661512248</c:v>
                </c:pt>
                <c:pt idx="22">
                  <c:v>0.0844430061438039</c:v>
                </c:pt>
                <c:pt idx="23">
                  <c:v>0.0715869212795027</c:v>
                </c:pt>
                <c:pt idx="24">
                  <c:v>0.0596177324961383</c:v>
                </c:pt>
              </c:numCache>
            </c:numRef>
          </c:val>
        </c:ser>
        <c:ser>
          <c:idx val="15"/>
          <c:order val="15"/>
          <c:val>
            <c:numRef>
              <c:f>'8 component model corrections'!$B$27:$Z$27</c:f>
              <c:numCache>
                <c:formatCode>General</c:formatCode>
                <c:ptCount val="25"/>
                <c:pt idx="0">
                  <c:v>0.0607158011608108</c:v>
                </c:pt>
                <c:pt idx="1">
                  <c:v>0.0502484970651968</c:v>
                </c:pt>
                <c:pt idx="2">
                  <c:v>0.0422303809431927</c:v>
                </c:pt>
                <c:pt idx="3">
                  <c:v>0.0372078741579497</c:v>
                </c:pt>
                <c:pt idx="4">
                  <c:v>0.035523252246797</c:v>
                </c:pt>
                <c:pt idx="5">
                  <c:v>0.0372913194090105</c:v>
                </c:pt>
                <c:pt idx="6">
                  <c:v>0.0423915847893544</c:v>
                </c:pt>
                <c:pt idx="7">
                  <c:v>0.0504764737307454</c:v>
                </c:pt>
                <c:pt idx="8">
                  <c:v>0.0609950144127382</c:v>
                </c:pt>
                <c:pt idx="9">
                  <c:v>0.0732303856705656</c:v>
                </c:pt>
                <c:pt idx="10">
                  <c:v>0.0863487671729137</c:v>
                </c:pt>
                <c:pt idx="11">
                  <c:v>0.0994561628995477</c:v>
                </c:pt>
                <c:pt idx="12">
                  <c:v>0.111659325492693</c:v>
                </c:pt>
                <c:pt idx="13">
                  <c:v>0.122126629588307</c:v>
                </c:pt>
                <c:pt idx="14">
                  <c:v>0.130144745710311</c:v>
                </c:pt>
                <c:pt idx="15">
                  <c:v>0.135167252495554</c:v>
                </c:pt>
                <c:pt idx="16">
                  <c:v>0.136851874406707</c:v>
                </c:pt>
                <c:pt idx="17">
                  <c:v>0.135083807244494</c:v>
                </c:pt>
                <c:pt idx="18">
                  <c:v>0.12998354186415</c:v>
                </c:pt>
                <c:pt idx="19">
                  <c:v>0.121898652922759</c:v>
                </c:pt>
                <c:pt idx="20">
                  <c:v>0.111380112240766</c:v>
                </c:pt>
                <c:pt idx="21">
                  <c:v>0.0991447409829384</c:v>
                </c:pt>
                <c:pt idx="22">
                  <c:v>0.0860263594805904</c:v>
                </c:pt>
                <c:pt idx="23">
                  <c:v>0.0729189637539563</c:v>
                </c:pt>
                <c:pt idx="24">
                  <c:v>0.0607158011608108</c:v>
                </c:pt>
              </c:numCache>
            </c:numRef>
          </c:val>
        </c:ser>
        <c:ser>
          <c:idx val="16"/>
          <c:order val="16"/>
          <c:val>
            <c:numRef>
              <c:f>'8 component model corrections'!$B$28:$Z$28</c:f>
              <c:numCache>
                <c:formatCode>General</c:formatCode>
                <c:ptCount val="25"/>
                <c:pt idx="0">
                  <c:v>0.060322402553516</c:v>
                </c:pt>
                <c:pt idx="1">
                  <c:v>0.0497340691336476</c:v>
                </c:pt>
                <c:pt idx="2">
                  <c:v>0.0416232426855486</c:v>
                </c:pt>
                <c:pt idx="3">
                  <c:v>0.0365426626278822</c:v>
                </c:pt>
                <c:pt idx="4">
                  <c:v>0.0348385620955232</c:v>
                </c:pt>
                <c:pt idx="5">
                  <c:v>0.0366270727235923</c:v>
                </c:pt>
                <c:pt idx="6">
                  <c:v>0.0417863104684402</c:v>
                </c:pt>
                <c:pt idx="7">
                  <c:v>0.0499646818037991</c:v>
                </c:pt>
                <c:pt idx="8">
                  <c:v>0.0606048442385619</c:v>
                </c:pt>
                <c:pt idx="9">
                  <c:v>0.0729816882864994</c:v>
                </c:pt>
                <c:pt idx="10">
                  <c:v>0.0862517524794464</c:v>
                </c:pt>
                <c:pt idx="11">
                  <c:v>0.0995107038724715</c:v>
                </c:pt>
                <c:pt idx="12">
                  <c:v>0.111854966839593</c:v>
                </c:pt>
                <c:pt idx="13">
                  <c:v>0.122443300259462</c:v>
                </c:pt>
                <c:pt idx="14">
                  <c:v>0.130554126707561</c:v>
                </c:pt>
                <c:pt idx="15">
                  <c:v>0.135634706765227</c:v>
                </c:pt>
                <c:pt idx="16">
                  <c:v>0.137338807297586</c:v>
                </c:pt>
                <c:pt idx="17">
                  <c:v>0.135550296669517</c:v>
                </c:pt>
                <c:pt idx="18">
                  <c:v>0.130391058924669</c:v>
                </c:pt>
                <c:pt idx="19">
                  <c:v>0.12221268758931</c:v>
                </c:pt>
                <c:pt idx="20">
                  <c:v>0.111572525154548</c:v>
                </c:pt>
                <c:pt idx="21">
                  <c:v>0.0991956811066101</c:v>
                </c:pt>
                <c:pt idx="22">
                  <c:v>0.0859256169136631</c:v>
                </c:pt>
                <c:pt idx="23">
                  <c:v>0.0726666655206378</c:v>
                </c:pt>
                <c:pt idx="24">
                  <c:v>0.060322402553516</c:v>
                </c:pt>
              </c:numCache>
            </c:numRef>
          </c:val>
        </c:ser>
        <c:bandFmts/>
        <c:axId val="337399544"/>
        <c:axId val="533069576"/>
        <c:axId val="533076280"/>
      </c:surfaceChart>
      <c:catAx>
        <c:axId val="337399544"/>
        <c:scaling>
          <c:orientation val="minMax"/>
        </c:scaling>
        <c:axPos val="b"/>
        <c:tickLblPos val="nextTo"/>
        <c:crossAx val="533069576"/>
        <c:crosses val="autoZero"/>
        <c:auto val="1"/>
        <c:lblAlgn val="ctr"/>
        <c:lblOffset val="100"/>
      </c:catAx>
      <c:valAx>
        <c:axId val="533069576"/>
        <c:scaling>
          <c:orientation val="minMax"/>
        </c:scaling>
        <c:axPos val="l"/>
        <c:majorGridlines/>
        <c:numFmt formatCode="General" sourceLinked="1"/>
        <c:tickLblPos val="none"/>
        <c:crossAx val="337399544"/>
        <c:crosses val="autoZero"/>
        <c:crossBetween val="midCat"/>
      </c:valAx>
      <c:serAx>
        <c:axId val="533076280"/>
        <c:scaling>
          <c:orientation val="minMax"/>
        </c:scaling>
        <c:axPos val="b"/>
        <c:tickLblPos val="nextTo"/>
        <c:crossAx val="533069576"/>
        <c:crosses val="autoZero"/>
      </c:serAx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1.0" l="0.75" r="0.75" t="1.0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18"/>
  <c:chart>
    <c:view3D>
      <c:rotX val="90"/>
      <c:rotY val="0"/>
      <c:perspective val="0"/>
    </c:view3D>
    <c:plotArea>
      <c:layout/>
      <c:surfaceChart>
        <c:ser>
          <c:idx val="0"/>
          <c:order val="0"/>
          <c:val>
            <c:numRef>
              <c:f>'8 component model corrections'!$B$33:$Z$33</c:f>
              <c:numCache>
                <c:formatCode>General</c:formatCode>
                <c:ptCount val="25"/>
                <c:pt idx="0">
                  <c:v>-0.094021425952147</c:v>
                </c:pt>
                <c:pt idx="1">
                  <c:v>-0.0858118145669178</c:v>
                </c:pt>
                <c:pt idx="2">
                  <c:v>-0.0751310084402194</c:v>
                </c:pt>
                <c:pt idx="3">
                  <c:v>-0.0627068868587195</c:v>
                </c:pt>
                <c:pt idx="4">
                  <c:v>-0.0493861331763657</c:v>
                </c:pt>
                <c:pt idx="5">
                  <c:v>-0.036076534743024</c:v>
                </c:pt>
                <c:pt idx="6">
                  <c:v>-0.0236851186967753</c:v>
                </c:pt>
                <c:pt idx="7">
                  <c:v>-0.0130563395633883</c:v>
                </c:pt>
                <c:pt idx="8">
                  <c:v>-0.00491453107591519</c:v>
                </c:pt>
                <c:pt idx="9">
                  <c:v>0.000185455972197379</c:v>
                </c:pt>
                <c:pt idx="10">
                  <c:v>0.00189606589174759</c:v>
                </c:pt>
                <c:pt idx="11">
                  <c:v>0.000100723443634709</c:v>
                </c:pt>
                <c:pt idx="12">
                  <c:v>-0.00507822175124603</c:v>
                </c:pt>
                <c:pt idx="13">
                  <c:v>-0.0132878331364752</c:v>
                </c:pt>
                <c:pt idx="14">
                  <c:v>-0.0239686392631736</c:v>
                </c:pt>
                <c:pt idx="15">
                  <c:v>-0.0363927608446735</c:v>
                </c:pt>
                <c:pt idx="16">
                  <c:v>-0.0497135145270273</c:v>
                </c:pt>
                <c:pt idx="17">
                  <c:v>-0.0630231129603691</c:v>
                </c:pt>
                <c:pt idx="18">
                  <c:v>-0.0754145290066177</c:v>
                </c:pt>
                <c:pt idx="19">
                  <c:v>-0.0860433081400048</c:v>
                </c:pt>
                <c:pt idx="20">
                  <c:v>-0.0941851166274779</c:v>
                </c:pt>
                <c:pt idx="21">
                  <c:v>-0.0992851036755904</c:v>
                </c:pt>
                <c:pt idx="22">
                  <c:v>-0.100995713595141</c:v>
                </c:pt>
                <c:pt idx="23">
                  <c:v>-0.0992003711470278</c:v>
                </c:pt>
                <c:pt idx="24">
                  <c:v>-0.094021425952147</c:v>
                </c:pt>
              </c:numCache>
            </c:numRef>
          </c:val>
        </c:ser>
        <c:ser>
          <c:idx val="1"/>
          <c:order val="1"/>
          <c:val>
            <c:numRef>
              <c:f>'8 component model corrections'!$B$34:$Z$34</c:f>
              <c:numCache>
                <c:formatCode>General</c:formatCode>
                <c:ptCount val="25"/>
                <c:pt idx="0">
                  <c:v>-0.0444454101633959</c:v>
                </c:pt>
                <c:pt idx="1">
                  <c:v>-0.0362357987781667</c:v>
                </c:pt>
                <c:pt idx="2">
                  <c:v>-0.0255549926514683</c:v>
                </c:pt>
                <c:pt idx="3">
                  <c:v>-0.0131308710699684</c:v>
                </c:pt>
                <c:pt idx="4">
                  <c:v>0.000189882612385478</c:v>
                </c:pt>
                <c:pt idx="5">
                  <c:v>0.0134994810457272</c:v>
                </c:pt>
                <c:pt idx="6">
                  <c:v>0.0258908970919758</c:v>
                </c:pt>
                <c:pt idx="7">
                  <c:v>0.0365196762253629</c:v>
                </c:pt>
                <c:pt idx="8">
                  <c:v>0.0446614847128359</c:v>
                </c:pt>
                <c:pt idx="9">
                  <c:v>0.0497614717609485</c:v>
                </c:pt>
                <c:pt idx="10">
                  <c:v>0.0514720816804987</c:v>
                </c:pt>
                <c:pt idx="11">
                  <c:v>0.0496767392323858</c:v>
                </c:pt>
                <c:pt idx="12">
                  <c:v>0.0444977940375051</c:v>
                </c:pt>
                <c:pt idx="13">
                  <c:v>0.0362881826522759</c:v>
                </c:pt>
                <c:pt idx="14">
                  <c:v>0.0256073765255775</c:v>
                </c:pt>
                <c:pt idx="15">
                  <c:v>0.0131832549440776</c:v>
                </c:pt>
                <c:pt idx="16">
                  <c:v>-0.000137498738276232</c:v>
                </c:pt>
                <c:pt idx="17">
                  <c:v>-0.013447097171618</c:v>
                </c:pt>
                <c:pt idx="18">
                  <c:v>-0.0258385132178666</c:v>
                </c:pt>
                <c:pt idx="19">
                  <c:v>-0.0364672923512536</c:v>
                </c:pt>
                <c:pt idx="20">
                  <c:v>-0.0446091008387267</c:v>
                </c:pt>
                <c:pt idx="21">
                  <c:v>-0.0497090878868393</c:v>
                </c:pt>
                <c:pt idx="22">
                  <c:v>-0.0514196978063895</c:v>
                </c:pt>
                <c:pt idx="23">
                  <c:v>-0.0496243553582766</c:v>
                </c:pt>
                <c:pt idx="24">
                  <c:v>-0.0444454101633959</c:v>
                </c:pt>
              </c:numCache>
            </c:numRef>
          </c:val>
        </c:ser>
        <c:ser>
          <c:idx val="2"/>
          <c:order val="2"/>
          <c:val>
            <c:numRef>
              <c:f>'8 component model corrections'!$B$35:$Z$35</c:f>
              <c:numCache>
                <c:formatCode>General</c:formatCode>
                <c:ptCount val="25"/>
                <c:pt idx="0">
                  <c:v>-0.0251133297391962</c:v>
                </c:pt>
                <c:pt idx="1">
                  <c:v>-0.016903718353967</c:v>
                </c:pt>
                <c:pt idx="2">
                  <c:v>-0.00622291222726859</c:v>
                </c:pt>
                <c:pt idx="3">
                  <c:v>0.00620120935423135</c:v>
                </c:pt>
                <c:pt idx="4">
                  <c:v>0.0195219630365852</c:v>
                </c:pt>
                <c:pt idx="5">
                  <c:v>0.0328315614699269</c:v>
                </c:pt>
                <c:pt idx="6">
                  <c:v>0.0452229775161756</c:v>
                </c:pt>
                <c:pt idx="7">
                  <c:v>0.0558517566495626</c:v>
                </c:pt>
                <c:pt idx="8">
                  <c:v>0.0639935651370357</c:v>
                </c:pt>
                <c:pt idx="9">
                  <c:v>0.0690935521851482</c:v>
                </c:pt>
                <c:pt idx="10">
                  <c:v>0.0708041621046985</c:v>
                </c:pt>
                <c:pt idx="11">
                  <c:v>0.0690088196565856</c:v>
                </c:pt>
                <c:pt idx="12">
                  <c:v>0.0638298744617048</c:v>
                </c:pt>
                <c:pt idx="13">
                  <c:v>0.0556202630764757</c:v>
                </c:pt>
                <c:pt idx="14">
                  <c:v>0.0449394569497772</c:v>
                </c:pt>
                <c:pt idx="15">
                  <c:v>0.0325153353682773</c:v>
                </c:pt>
                <c:pt idx="16">
                  <c:v>0.0191945816859235</c:v>
                </c:pt>
                <c:pt idx="17">
                  <c:v>0.00588498325258177</c:v>
                </c:pt>
                <c:pt idx="18">
                  <c:v>-0.00650643279366689</c:v>
                </c:pt>
                <c:pt idx="19">
                  <c:v>-0.0171352119270539</c:v>
                </c:pt>
                <c:pt idx="20">
                  <c:v>-0.025277020414527</c:v>
                </c:pt>
                <c:pt idx="21">
                  <c:v>-0.0303770074626396</c:v>
                </c:pt>
                <c:pt idx="22">
                  <c:v>-0.0320876173821898</c:v>
                </c:pt>
                <c:pt idx="23">
                  <c:v>-0.0302922749340769</c:v>
                </c:pt>
                <c:pt idx="24">
                  <c:v>-0.0251133297391962</c:v>
                </c:pt>
              </c:numCache>
            </c:numRef>
          </c:val>
        </c:ser>
        <c:ser>
          <c:idx val="3"/>
          <c:order val="3"/>
          <c:val>
            <c:numRef>
              <c:f>'8 component model corrections'!$B$36:$Z$36</c:f>
              <c:numCache>
                <c:formatCode>General</c:formatCode>
                <c:ptCount val="25"/>
                <c:pt idx="0">
                  <c:v>-0.0123802017696825</c:v>
                </c:pt>
                <c:pt idx="1">
                  <c:v>-0.0041705903844533</c:v>
                </c:pt>
                <c:pt idx="2">
                  <c:v>0.00651021574224511</c:v>
                </c:pt>
                <c:pt idx="3">
                  <c:v>0.018934337323745</c:v>
                </c:pt>
                <c:pt idx="4">
                  <c:v>0.0322550910060989</c:v>
                </c:pt>
                <c:pt idx="5">
                  <c:v>0.0455646894394406</c:v>
                </c:pt>
                <c:pt idx="6">
                  <c:v>0.0579561054856893</c:v>
                </c:pt>
                <c:pt idx="7">
                  <c:v>0.0685848846190763</c:v>
                </c:pt>
                <c:pt idx="8">
                  <c:v>0.0767266931065494</c:v>
                </c:pt>
                <c:pt idx="9">
                  <c:v>0.0818266801546619</c:v>
                </c:pt>
                <c:pt idx="10">
                  <c:v>0.0835372900742122</c:v>
                </c:pt>
                <c:pt idx="11">
                  <c:v>0.0817419476260993</c:v>
                </c:pt>
                <c:pt idx="12">
                  <c:v>0.0765630024312185</c:v>
                </c:pt>
                <c:pt idx="13">
                  <c:v>0.0683533910459894</c:v>
                </c:pt>
                <c:pt idx="14">
                  <c:v>0.057672584919291</c:v>
                </c:pt>
                <c:pt idx="15">
                  <c:v>0.0452484633377911</c:v>
                </c:pt>
                <c:pt idx="16">
                  <c:v>0.0319277096554372</c:v>
                </c:pt>
                <c:pt idx="17">
                  <c:v>0.0186181112220955</c:v>
                </c:pt>
                <c:pt idx="18">
                  <c:v>0.00622669517584681</c:v>
                </c:pt>
                <c:pt idx="19">
                  <c:v>-0.00440208395754019</c:v>
                </c:pt>
                <c:pt idx="20">
                  <c:v>-0.0125438924450133</c:v>
                </c:pt>
                <c:pt idx="21">
                  <c:v>-0.0176438794931259</c:v>
                </c:pt>
                <c:pt idx="22">
                  <c:v>-0.0193544894126761</c:v>
                </c:pt>
                <c:pt idx="23">
                  <c:v>-0.0175591469645632</c:v>
                </c:pt>
                <c:pt idx="24">
                  <c:v>-0.0123802017696825</c:v>
                </c:pt>
              </c:numCache>
            </c:numRef>
          </c:val>
        </c:ser>
        <c:ser>
          <c:idx val="4"/>
          <c:order val="4"/>
          <c:val>
            <c:numRef>
              <c:f>'8 component model corrections'!$B$37:$Z$37</c:f>
              <c:numCache>
                <c:formatCode>General</c:formatCode>
                <c:ptCount val="25"/>
                <c:pt idx="0">
                  <c:v>-0.00154634091881545</c:v>
                </c:pt>
                <c:pt idx="1">
                  <c:v>0.00666327046641374</c:v>
                </c:pt>
                <c:pt idx="2">
                  <c:v>0.0173440765931121</c:v>
                </c:pt>
                <c:pt idx="3">
                  <c:v>0.0297681981746121</c:v>
                </c:pt>
                <c:pt idx="4">
                  <c:v>0.0430889518569659</c:v>
                </c:pt>
                <c:pt idx="5">
                  <c:v>0.0563985502903076</c:v>
                </c:pt>
                <c:pt idx="6">
                  <c:v>0.0687899663365563</c:v>
                </c:pt>
                <c:pt idx="7">
                  <c:v>0.0794187454699433</c:v>
                </c:pt>
                <c:pt idx="8">
                  <c:v>0.0875605539574164</c:v>
                </c:pt>
                <c:pt idx="9">
                  <c:v>0.092660541005529</c:v>
                </c:pt>
                <c:pt idx="10">
                  <c:v>0.0943711509250792</c:v>
                </c:pt>
                <c:pt idx="11">
                  <c:v>0.0925758084769663</c:v>
                </c:pt>
                <c:pt idx="12">
                  <c:v>0.0873968632820856</c:v>
                </c:pt>
                <c:pt idx="13">
                  <c:v>0.0791872518968564</c:v>
                </c:pt>
                <c:pt idx="14">
                  <c:v>0.068506445770158</c:v>
                </c:pt>
                <c:pt idx="15">
                  <c:v>0.0560823241886581</c:v>
                </c:pt>
                <c:pt idx="16">
                  <c:v>0.0427615705063042</c:v>
                </c:pt>
                <c:pt idx="17">
                  <c:v>0.0294519720729625</c:v>
                </c:pt>
                <c:pt idx="18">
                  <c:v>0.0170605560267138</c:v>
                </c:pt>
                <c:pt idx="19">
                  <c:v>0.0064317768933268</c:v>
                </c:pt>
                <c:pt idx="20">
                  <c:v>-0.00171003159414629</c:v>
                </c:pt>
                <c:pt idx="21">
                  <c:v>-0.00681001864225886</c:v>
                </c:pt>
                <c:pt idx="22">
                  <c:v>-0.00852062856180907</c:v>
                </c:pt>
                <c:pt idx="23">
                  <c:v>-0.00672528611369619</c:v>
                </c:pt>
                <c:pt idx="24">
                  <c:v>-0.00154634091881545</c:v>
                </c:pt>
              </c:numCache>
            </c:numRef>
          </c:val>
        </c:ser>
        <c:ser>
          <c:idx val="5"/>
          <c:order val="5"/>
          <c:val>
            <c:numRef>
              <c:f>'8 component model corrections'!$B$38:$Z$38</c:f>
              <c:numCache>
                <c:formatCode>General</c:formatCode>
                <c:ptCount val="25"/>
                <c:pt idx="0">
                  <c:v>0.00892252329781706</c:v>
                </c:pt>
                <c:pt idx="1">
                  <c:v>0.0171321346830462</c:v>
                </c:pt>
                <c:pt idx="2">
                  <c:v>0.0278129408097446</c:v>
                </c:pt>
                <c:pt idx="3">
                  <c:v>0.0402370623912446</c:v>
                </c:pt>
                <c:pt idx="4">
                  <c:v>0.0535578160735984</c:v>
                </c:pt>
                <c:pt idx="5">
                  <c:v>0.0668674145069401</c:v>
                </c:pt>
                <c:pt idx="6">
                  <c:v>0.0792588305531888</c:v>
                </c:pt>
                <c:pt idx="7">
                  <c:v>0.0898876096865758</c:v>
                </c:pt>
                <c:pt idx="8">
                  <c:v>0.0980294181740489</c:v>
                </c:pt>
                <c:pt idx="9">
                  <c:v>0.103129405222161</c:v>
                </c:pt>
                <c:pt idx="10">
                  <c:v>0.104840015141712</c:v>
                </c:pt>
                <c:pt idx="11">
                  <c:v>0.103044672693599</c:v>
                </c:pt>
                <c:pt idx="12">
                  <c:v>0.0978657274987181</c:v>
                </c:pt>
                <c:pt idx="13">
                  <c:v>0.0896561161134889</c:v>
                </c:pt>
                <c:pt idx="14">
                  <c:v>0.0789753099867905</c:v>
                </c:pt>
                <c:pt idx="15">
                  <c:v>0.0665511884052906</c:v>
                </c:pt>
                <c:pt idx="16">
                  <c:v>0.0532304347229367</c:v>
                </c:pt>
                <c:pt idx="17">
                  <c:v>0.039920836289595</c:v>
                </c:pt>
                <c:pt idx="18">
                  <c:v>0.0275294202433463</c:v>
                </c:pt>
                <c:pt idx="19">
                  <c:v>0.0169006411099593</c:v>
                </c:pt>
                <c:pt idx="20">
                  <c:v>0.00875883262248622</c:v>
                </c:pt>
                <c:pt idx="21">
                  <c:v>0.00365884557437365</c:v>
                </c:pt>
                <c:pt idx="22">
                  <c:v>0.00194823565482344</c:v>
                </c:pt>
                <c:pt idx="23">
                  <c:v>0.00374357810293632</c:v>
                </c:pt>
                <c:pt idx="24">
                  <c:v>0.00892252329781706</c:v>
                </c:pt>
              </c:numCache>
            </c:numRef>
          </c:val>
        </c:ser>
        <c:ser>
          <c:idx val="6"/>
          <c:order val="6"/>
          <c:val>
            <c:numRef>
              <c:f>'8 component model corrections'!$B$39:$Z$39</c:f>
              <c:numCache>
                <c:formatCode>General</c:formatCode>
                <c:ptCount val="25"/>
                <c:pt idx="0">
                  <c:v>0.0196498290511145</c:v>
                </c:pt>
                <c:pt idx="1">
                  <c:v>0.0278594404363437</c:v>
                </c:pt>
                <c:pt idx="2">
                  <c:v>0.0385402465630421</c:v>
                </c:pt>
                <c:pt idx="3">
                  <c:v>0.050964368144542</c:v>
                </c:pt>
                <c:pt idx="4">
                  <c:v>0.0642851218268959</c:v>
                </c:pt>
                <c:pt idx="5">
                  <c:v>0.0775947202602376</c:v>
                </c:pt>
                <c:pt idx="6">
                  <c:v>0.0899861363064863</c:v>
                </c:pt>
                <c:pt idx="7">
                  <c:v>0.100614915439873</c:v>
                </c:pt>
                <c:pt idx="8">
                  <c:v>0.108756723927346</c:v>
                </c:pt>
                <c:pt idx="9">
                  <c:v>0.113856710975459</c:v>
                </c:pt>
                <c:pt idx="10">
                  <c:v>0.115567320895009</c:v>
                </c:pt>
                <c:pt idx="11">
                  <c:v>0.113771978446896</c:v>
                </c:pt>
                <c:pt idx="12">
                  <c:v>0.108593033252016</c:v>
                </c:pt>
                <c:pt idx="13">
                  <c:v>0.100383421866786</c:v>
                </c:pt>
                <c:pt idx="14">
                  <c:v>0.0897026157400879</c:v>
                </c:pt>
                <c:pt idx="15">
                  <c:v>0.077278494158588</c:v>
                </c:pt>
                <c:pt idx="16">
                  <c:v>0.0639577404762342</c:v>
                </c:pt>
                <c:pt idx="17">
                  <c:v>0.0506481420428925</c:v>
                </c:pt>
                <c:pt idx="18">
                  <c:v>0.0382567259966438</c:v>
                </c:pt>
                <c:pt idx="19">
                  <c:v>0.0276279468632568</c:v>
                </c:pt>
                <c:pt idx="20">
                  <c:v>0.0194861383757837</c:v>
                </c:pt>
                <c:pt idx="21">
                  <c:v>0.0143861513276711</c:v>
                </c:pt>
                <c:pt idx="22">
                  <c:v>0.0126755414081209</c:v>
                </c:pt>
                <c:pt idx="23">
                  <c:v>0.0144708838562338</c:v>
                </c:pt>
                <c:pt idx="24">
                  <c:v>0.0196498290511145</c:v>
                </c:pt>
              </c:numCache>
            </c:numRef>
          </c:val>
        </c:ser>
        <c:ser>
          <c:idx val="7"/>
          <c:order val="7"/>
          <c:val>
            <c:numRef>
              <c:f>'8 component model corrections'!$B$40:$Z$40</c:f>
              <c:numCache>
                <c:formatCode>General</c:formatCode>
                <c:ptCount val="25"/>
                <c:pt idx="0">
                  <c:v>0.0309121651369151</c:v>
                </c:pt>
                <c:pt idx="1">
                  <c:v>0.0391217765221443</c:v>
                </c:pt>
                <c:pt idx="2">
                  <c:v>0.0498025826488427</c:v>
                </c:pt>
                <c:pt idx="3">
                  <c:v>0.0622267042303426</c:v>
                </c:pt>
                <c:pt idx="4">
                  <c:v>0.0755474579126965</c:v>
                </c:pt>
                <c:pt idx="5">
                  <c:v>0.0888570563460382</c:v>
                </c:pt>
                <c:pt idx="6">
                  <c:v>0.101248472392287</c:v>
                </c:pt>
                <c:pt idx="7">
                  <c:v>0.111877251525674</c:v>
                </c:pt>
                <c:pt idx="8">
                  <c:v>0.120019060013147</c:v>
                </c:pt>
                <c:pt idx="9">
                  <c:v>0.12511904706126</c:v>
                </c:pt>
                <c:pt idx="10">
                  <c:v>0.12682965698081</c:v>
                </c:pt>
                <c:pt idx="11">
                  <c:v>0.125034314532697</c:v>
                </c:pt>
                <c:pt idx="12">
                  <c:v>0.119855369337816</c:v>
                </c:pt>
                <c:pt idx="13">
                  <c:v>0.111645757952587</c:v>
                </c:pt>
                <c:pt idx="14">
                  <c:v>0.100964951825889</c:v>
                </c:pt>
                <c:pt idx="15">
                  <c:v>0.0885408302443886</c:v>
                </c:pt>
                <c:pt idx="16">
                  <c:v>0.0752200765620348</c:v>
                </c:pt>
                <c:pt idx="17">
                  <c:v>0.061910478128693</c:v>
                </c:pt>
                <c:pt idx="18">
                  <c:v>0.0495190620824444</c:v>
                </c:pt>
                <c:pt idx="19">
                  <c:v>0.0388902829490574</c:v>
                </c:pt>
                <c:pt idx="20">
                  <c:v>0.0307484744615843</c:v>
                </c:pt>
                <c:pt idx="21">
                  <c:v>0.0256484874134717</c:v>
                </c:pt>
                <c:pt idx="22">
                  <c:v>0.0239378774939215</c:v>
                </c:pt>
                <c:pt idx="23">
                  <c:v>0.0257332199420344</c:v>
                </c:pt>
                <c:pt idx="24">
                  <c:v>0.0309121651369151</c:v>
                </c:pt>
              </c:numCache>
            </c:numRef>
          </c:val>
        </c:ser>
        <c:ser>
          <c:idx val="8"/>
          <c:order val="8"/>
          <c:val>
            <c:numRef>
              <c:f>'8 component model corrections'!$B$41:$Z$41</c:f>
              <c:numCache>
                <c:formatCode>General</c:formatCode>
                <c:ptCount val="25"/>
                <c:pt idx="0">
                  <c:v>0.0428276188653289</c:v>
                </c:pt>
                <c:pt idx="1">
                  <c:v>0.051037230250558</c:v>
                </c:pt>
                <c:pt idx="2">
                  <c:v>0.0617180363772564</c:v>
                </c:pt>
                <c:pt idx="3">
                  <c:v>0.0741421579587563</c:v>
                </c:pt>
                <c:pt idx="4">
                  <c:v>0.0874629116411102</c:v>
                </c:pt>
                <c:pt idx="5">
                  <c:v>0.100772510074452</c:v>
                </c:pt>
                <c:pt idx="6">
                  <c:v>0.113163926120701</c:v>
                </c:pt>
                <c:pt idx="7">
                  <c:v>0.123792705254088</c:v>
                </c:pt>
                <c:pt idx="8">
                  <c:v>0.131934513741561</c:v>
                </c:pt>
                <c:pt idx="9">
                  <c:v>0.137034500789673</c:v>
                </c:pt>
                <c:pt idx="10">
                  <c:v>0.138745110709223</c:v>
                </c:pt>
                <c:pt idx="11">
                  <c:v>0.136949768261111</c:v>
                </c:pt>
                <c:pt idx="12">
                  <c:v>0.13177082306623</c:v>
                </c:pt>
                <c:pt idx="13">
                  <c:v>0.123561211681001</c:v>
                </c:pt>
                <c:pt idx="14">
                  <c:v>0.112880405554302</c:v>
                </c:pt>
                <c:pt idx="15">
                  <c:v>0.100456283972802</c:v>
                </c:pt>
                <c:pt idx="16">
                  <c:v>0.0871355302904485</c:v>
                </c:pt>
                <c:pt idx="17">
                  <c:v>0.0738259318571068</c:v>
                </c:pt>
                <c:pt idx="18">
                  <c:v>0.0614345158108581</c:v>
                </c:pt>
                <c:pt idx="19">
                  <c:v>0.0508057366774711</c:v>
                </c:pt>
                <c:pt idx="20">
                  <c:v>0.042663928189998</c:v>
                </c:pt>
                <c:pt idx="21">
                  <c:v>0.0375639411418854</c:v>
                </c:pt>
                <c:pt idx="22">
                  <c:v>0.0358533312223352</c:v>
                </c:pt>
                <c:pt idx="23">
                  <c:v>0.0376486736704481</c:v>
                </c:pt>
                <c:pt idx="24">
                  <c:v>0.0428276188653288</c:v>
                </c:pt>
              </c:numCache>
            </c:numRef>
          </c:val>
        </c:ser>
        <c:ser>
          <c:idx val="9"/>
          <c:order val="9"/>
          <c:val>
            <c:numRef>
              <c:f>'8 component model corrections'!$B$42:$Z$42</c:f>
              <c:numCache>
                <c:formatCode>General</c:formatCode>
                <c:ptCount val="25"/>
                <c:pt idx="0">
                  <c:v>0.0554314795695396</c:v>
                </c:pt>
                <c:pt idx="1">
                  <c:v>0.0636410909547688</c:v>
                </c:pt>
                <c:pt idx="2">
                  <c:v>0.0743218970814672</c:v>
                </c:pt>
                <c:pt idx="3">
                  <c:v>0.0867460186629671</c:v>
                </c:pt>
                <c:pt idx="4">
                  <c:v>0.100066772345321</c:v>
                </c:pt>
                <c:pt idx="5">
                  <c:v>0.113376370778663</c:v>
                </c:pt>
                <c:pt idx="6">
                  <c:v>0.125767786824911</c:v>
                </c:pt>
                <c:pt idx="7">
                  <c:v>0.136396565958298</c:v>
                </c:pt>
                <c:pt idx="8">
                  <c:v>0.144538374445771</c:v>
                </c:pt>
                <c:pt idx="9">
                  <c:v>0.149638361493884</c:v>
                </c:pt>
                <c:pt idx="10">
                  <c:v>0.151348971413434</c:v>
                </c:pt>
                <c:pt idx="11">
                  <c:v>0.149553628965321</c:v>
                </c:pt>
                <c:pt idx="12">
                  <c:v>0.144374683770441</c:v>
                </c:pt>
                <c:pt idx="13">
                  <c:v>0.136165072385211</c:v>
                </c:pt>
                <c:pt idx="14">
                  <c:v>0.125484266258513</c:v>
                </c:pt>
                <c:pt idx="15">
                  <c:v>0.113060144677013</c:v>
                </c:pt>
                <c:pt idx="16">
                  <c:v>0.0997393909946593</c:v>
                </c:pt>
                <c:pt idx="17">
                  <c:v>0.0864297925613175</c:v>
                </c:pt>
                <c:pt idx="18">
                  <c:v>0.0740383765150689</c:v>
                </c:pt>
                <c:pt idx="19">
                  <c:v>0.0634095973816819</c:v>
                </c:pt>
                <c:pt idx="20">
                  <c:v>0.0552677888942088</c:v>
                </c:pt>
                <c:pt idx="21">
                  <c:v>0.0501678018460962</c:v>
                </c:pt>
                <c:pt idx="22">
                  <c:v>0.048457191926546</c:v>
                </c:pt>
                <c:pt idx="23">
                  <c:v>0.0502525343746589</c:v>
                </c:pt>
                <c:pt idx="24">
                  <c:v>0.0554314795695396</c:v>
                </c:pt>
              </c:numCache>
            </c:numRef>
          </c:val>
        </c:ser>
        <c:ser>
          <c:idx val="10"/>
          <c:order val="10"/>
          <c:val>
            <c:numRef>
              <c:f>'8 component model corrections'!$B$43:$Z$43</c:f>
              <c:numCache>
                <c:formatCode>General</c:formatCode>
                <c:ptCount val="25"/>
                <c:pt idx="0">
                  <c:v>0.0687110202654485</c:v>
                </c:pt>
                <c:pt idx="1">
                  <c:v>0.0769206316506777</c:v>
                </c:pt>
                <c:pt idx="2">
                  <c:v>0.0876014377773761</c:v>
                </c:pt>
                <c:pt idx="3">
                  <c:v>0.100025559358876</c:v>
                </c:pt>
                <c:pt idx="4">
                  <c:v>0.11334631304123</c:v>
                </c:pt>
                <c:pt idx="5">
                  <c:v>0.126655911474572</c:v>
                </c:pt>
                <c:pt idx="6">
                  <c:v>0.13904732752082</c:v>
                </c:pt>
                <c:pt idx="7">
                  <c:v>0.149676106654207</c:v>
                </c:pt>
                <c:pt idx="8">
                  <c:v>0.15781791514168</c:v>
                </c:pt>
                <c:pt idx="9">
                  <c:v>0.162917902189793</c:v>
                </c:pt>
                <c:pt idx="10">
                  <c:v>0.164628512109343</c:v>
                </c:pt>
                <c:pt idx="11">
                  <c:v>0.16283316966123</c:v>
                </c:pt>
                <c:pt idx="12">
                  <c:v>0.15765422446635</c:v>
                </c:pt>
                <c:pt idx="13">
                  <c:v>0.14944461308112</c:v>
                </c:pt>
                <c:pt idx="14">
                  <c:v>0.138763806954422</c:v>
                </c:pt>
                <c:pt idx="15">
                  <c:v>0.126339685372922</c:v>
                </c:pt>
                <c:pt idx="16">
                  <c:v>0.113018931690568</c:v>
                </c:pt>
                <c:pt idx="17">
                  <c:v>0.0997093332572264</c:v>
                </c:pt>
                <c:pt idx="18">
                  <c:v>0.0873179172109778</c:v>
                </c:pt>
                <c:pt idx="19">
                  <c:v>0.0766891380775908</c:v>
                </c:pt>
                <c:pt idx="20">
                  <c:v>0.0685473295901177</c:v>
                </c:pt>
                <c:pt idx="21">
                  <c:v>0.0634473425420051</c:v>
                </c:pt>
                <c:pt idx="22">
                  <c:v>0.0617367326224549</c:v>
                </c:pt>
                <c:pt idx="23">
                  <c:v>0.0635320750705678</c:v>
                </c:pt>
                <c:pt idx="24">
                  <c:v>0.0687110202654485</c:v>
                </c:pt>
              </c:numCache>
            </c:numRef>
          </c:val>
        </c:ser>
        <c:ser>
          <c:idx val="11"/>
          <c:order val="11"/>
          <c:val>
            <c:numRef>
              <c:f>'8 component model corrections'!$B$44:$Z$44</c:f>
              <c:numCache>
                <c:formatCode>General</c:formatCode>
                <c:ptCount val="25"/>
                <c:pt idx="0">
                  <c:v>0.0826232629318332</c:v>
                </c:pt>
                <c:pt idx="1">
                  <c:v>0.0908328743170623</c:v>
                </c:pt>
                <c:pt idx="2">
                  <c:v>0.101513680443761</c:v>
                </c:pt>
                <c:pt idx="3">
                  <c:v>0.113937802025261</c:v>
                </c:pt>
                <c:pt idx="4">
                  <c:v>0.127258555707615</c:v>
                </c:pt>
                <c:pt idx="5">
                  <c:v>0.140568154140956</c:v>
                </c:pt>
                <c:pt idx="6">
                  <c:v>0.152959570187205</c:v>
                </c:pt>
                <c:pt idx="7">
                  <c:v>0.163588349320592</c:v>
                </c:pt>
                <c:pt idx="8">
                  <c:v>0.171730157808065</c:v>
                </c:pt>
                <c:pt idx="9">
                  <c:v>0.176830144856178</c:v>
                </c:pt>
                <c:pt idx="10">
                  <c:v>0.178540754775728</c:v>
                </c:pt>
                <c:pt idx="11">
                  <c:v>0.176745412327615</c:v>
                </c:pt>
                <c:pt idx="12">
                  <c:v>0.171566467132734</c:v>
                </c:pt>
                <c:pt idx="13">
                  <c:v>0.163356855747505</c:v>
                </c:pt>
                <c:pt idx="14">
                  <c:v>0.152676049620807</c:v>
                </c:pt>
                <c:pt idx="15">
                  <c:v>0.140251928039307</c:v>
                </c:pt>
                <c:pt idx="16">
                  <c:v>0.126931174356953</c:v>
                </c:pt>
                <c:pt idx="17">
                  <c:v>0.113621575923611</c:v>
                </c:pt>
                <c:pt idx="18">
                  <c:v>0.101230159877362</c:v>
                </c:pt>
                <c:pt idx="19">
                  <c:v>0.0906013807439754</c:v>
                </c:pt>
                <c:pt idx="20">
                  <c:v>0.0824595722565023</c:v>
                </c:pt>
                <c:pt idx="21">
                  <c:v>0.0773595852083897</c:v>
                </c:pt>
                <c:pt idx="22">
                  <c:v>0.0756489752888395</c:v>
                </c:pt>
                <c:pt idx="23">
                  <c:v>0.0774443177369524</c:v>
                </c:pt>
                <c:pt idx="24">
                  <c:v>0.0826232629318331</c:v>
                </c:pt>
              </c:numCache>
            </c:numRef>
          </c:val>
        </c:ser>
        <c:ser>
          <c:idx val="12"/>
          <c:order val="12"/>
          <c:val>
            <c:numRef>
              <c:f>'8 component model corrections'!$B$45:$Z$45</c:f>
              <c:numCache>
                <c:formatCode>General</c:formatCode>
                <c:ptCount val="25"/>
                <c:pt idx="0">
                  <c:v>0.0971049200648029</c:v>
                </c:pt>
                <c:pt idx="1">
                  <c:v>0.105314531450032</c:v>
                </c:pt>
                <c:pt idx="2">
                  <c:v>0.11599533757673</c:v>
                </c:pt>
                <c:pt idx="3">
                  <c:v>0.12841945915823</c:v>
                </c:pt>
                <c:pt idx="4">
                  <c:v>0.141740212840584</c:v>
                </c:pt>
                <c:pt idx="5">
                  <c:v>0.155049811273926</c:v>
                </c:pt>
                <c:pt idx="6">
                  <c:v>0.167441227320175</c:v>
                </c:pt>
                <c:pt idx="7">
                  <c:v>0.178070006453562</c:v>
                </c:pt>
                <c:pt idx="8">
                  <c:v>0.186211814941035</c:v>
                </c:pt>
                <c:pt idx="9">
                  <c:v>0.191311801989147</c:v>
                </c:pt>
                <c:pt idx="10">
                  <c:v>0.193022411908698</c:v>
                </c:pt>
                <c:pt idx="11">
                  <c:v>0.191227069460585</c:v>
                </c:pt>
                <c:pt idx="12">
                  <c:v>0.186048124265704</c:v>
                </c:pt>
                <c:pt idx="13">
                  <c:v>0.177838512880475</c:v>
                </c:pt>
                <c:pt idx="14">
                  <c:v>0.167157706753776</c:v>
                </c:pt>
                <c:pt idx="15">
                  <c:v>0.154733585172276</c:v>
                </c:pt>
                <c:pt idx="16">
                  <c:v>0.141412831489923</c:v>
                </c:pt>
                <c:pt idx="17">
                  <c:v>0.128103233056581</c:v>
                </c:pt>
                <c:pt idx="18">
                  <c:v>0.115711817010332</c:v>
                </c:pt>
                <c:pt idx="19">
                  <c:v>0.105083037876945</c:v>
                </c:pt>
                <c:pt idx="20">
                  <c:v>0.096941229389472</c:v>
                </c:pt>
                <c:pt idx="21">
                  <c:v>0.0918412423413595</c:v>
                </c:pt>
                <c:pt idx="22">
                  <c:v>0.0901306324218093</c:v>
                </c:pt>
                <c:pt idx="23">
                  <c:v>0.0919259748699221</c:v>
                </c:pt>
                <c:pt idx="24">
                  <c:v>0.0971049200648029</c:v>
                </c:pt>
              </c:numCache>
            </c:numRef>
          </c:val>
        </c:ser>
        <c:ser>
          <c:idx val="13"/>
          <c:order val="13"/>
          <c:val>
            <c:numRef>
              <c:f>'8 component model corrections'!$B$46:$Z$46</c:f>
              <c:numCache>
                <c:formatCode>General</c:formatCode>
                <c:ptCount val="25"/>
                <c:pt idx="0">
                  <c:v>0.112078450900463</c:v>
                </c:pt>
                <c:pt idx="1">
                  <c:v>0.120288062285692</c:v>
                </c:pt>
                <c:pt idx="2">
                  <c:v>0.130968868412391</c:v>
                </c:pt>
                <c:pt idx="3">
                  <c:v>0.143392989993891</c:v>
                </c:pt>
                <c:pt idx="4">
                  <c:v>0.156713743676245</c:v>
                </c:pt>
                <c:pt idx="5">
                  <c:v>0.170023342109586</c:v>
                </c:pt>
                <c:pt idx="6">
                  <c:v>0.182414758155835</c:v>
                </c:pt>
                <c:pt idx="7">
                  <c:v>0.193043537289222</c:v>
                </c:pt>
                <c:pt idx="8">
                  <c:v>0.201185345776695</c:v>
                </c:pt>
                <c:pt idx="9">
                  <c:v>0.206285332824808</c:v>
                </c:pt>
                <c:pt idx="10">
                  <c:v>0.207995942744358</c:v>
                </c:pt>
                <c:pt idx="11">
                  <c:v>0.206200600296245</c:v>
                </c:pt>
                <c:pt idx="12">
                  <c:v>0.201021655101364</c:v>
                </c:pt>
                <c:pt idx="13">
                  <c:v>0.192812043716135</c:v>
                </c:pt>
                <c:pt idx="14">
                  <c:v>0.182131237589437</c:v>
                </c:pt>
                <c:pt idx="15">
                  <c:v>0.169707116007937</c:v>
                </c:pt>
                <c:pt idx="16">
                  <c:v>0.156386362325583</c:v>
                </c:pt>
                <c:pt idx="17">
                  <c:v>0.143076763892241</c:v>
                </c:pt>
                <c:pt idx="18">
                  <c:v>0.130685347845992</c:v>
                </c:pt>
                <c:pt idx="19">
                  <c:v>0.120056568712605</c:v>
                </c:pt>
                <c:pt idx="20">
                  <c:v>0.111914760225132</c:v>
                </c:pt>
                <c:pt idx="21">
                  <c:v>0.10681477317702</c:v>
                </c:pt>
                <c:pt idx="22">
                  <c:v>0.10510416325747</c:v>
                </c:pt>
                <c:pt idx="23">
                  <c:v>0.106899505705582</c:v>
                </c:pt>
                <c:pt idx="24">
                  <c:v>0.112078450900463</c:v>
                </c:pt>
              </c:numCache>
            </c:numRef>
          </c:val>
        </c:ser>
        <c:ser>
          <c:idx val="14"/>
          <c:order val="14"/>
          <c:val>
            <c:numRef>
              <c:f>'8 component model corrections'!$B$47:$Z$47</c:f>
              <c:numCache>
                <c:formatCode>General</c:formatCode>
                <c:ptCount val="25"/>
                <c:pt idx="0">
                  <c:v>0.127456069564366</c:v>
                </c:pt>
                <c:pt idx="1">
                  <c:v>0.135665680949595</c:v>
                </c:pt>
                <c:pt idx="2">
                  <c:v>0.146346487076294</c:v>
                </c:pt>
                <c:pt idx="3">
                  <c:v>0.158770608657794</c:v>
                </c:pt>
                <c:pt idx="4">
                  <c:v>0.172091362340148</c:v>
                </c:pt>
                <c:pt idx="5">
                  <c:v>0.185400960773489</c:v>
                </c:pt>
                <c:pt idx="6">
                  <c:v>0.197792376819738</c:v>
                </c:pt>
                <c:pt idx="7">
                  <c:v>0.208421155953125</c:v>
                </c:pt>
                <c:pt idx="8">
                  <c:v>0.216562964440598</c:v>
                </c:pt>
                <c:pt idx="9">
                  <c:v>0.221662951488711</c:v>
                </c:pt>
                <c:pt idx="10">
                  <c:v>0.223373561408261</c:v>
                </c:pt>
                <c:pt idx="11">
                  <c:v>0.221578218960148</c:v>
                </c:pt>
                <c:pt idx="12">
                  <c:v>0.216399273765267</c:v>
                </c:pt>
                <c:pt idx="13">
                  <c:v>0.208189662380038</c:v>
                </c:pt>
                <c:pt idx="14">
                  <c:v>0.19750885625334</c:v>
                </c:pt>
                <c:pt idx="15">
                  <c:v>0.18508473467184</c:v>
                </c:pt>
                <c:pt idx="16">
                  <c:v>0.171763980989486</c:v>
                </c:pt>
                <c:pt idx="17">
                  <c:v>0.158454382556144</c:v>
                </c:pt>
                <c:pt idx="18">
                  <c:v>0.146062966509895</c:v>
                </c:pt>
                <c:pt idx="19">
                  <c:v>0.135434187376508</c:v>
                </c:pt>
                <c:pt idx="20">
                  <c:v>0.127292378889035</c:v>
                </c:pt>
                <c:pt idx="21">
                  <c:v>0.122192391840923</c:v>
                </c:pt>
                <c:pt idx="22">
                  <c:v>0.120481781921373</c:v>
                </c:pt>
                <c:pt idx="23">
                  <c:v>0.122277124369485</c:v>
                </c:pt>
                <c:pt idx="24">
                  <c:v>0.127456069564366</c:v>
                </c:pt>
              </c:numCache>
            </c:numRef>
          </c:val>
        </c:ser>
        <c:ser>
          <c:idx val="15"/>
          <c:order val="15"/>
          <c:val>
            <c:numRef>
              <c:f>'8 component model corrections'!$B$48:$Z$48</c:f>
              <c:numCache>
                <c:formatCode>General</c:formatCode>
                <c:ptCount val="25"/>
                <c:pt idx="0">
                  <c:v>0.143142624075561</c:v>
                </c:pt>
                <c:pt idx="1">
                  <c:v>0.15135223546079</c:v>
                </c:pt>
                <c:pt idx="2">
                  <c:v>0.162033041587489</c:v>
                </c:pt>
                <c:pt idx="3">
                  <c:v>0.174457163168989</c:v>
                </c:pt>
                <c:pt idx="4">
                  <c:v>0.187777916851343</c:v>
                </c:pt>
                <c:pt idx="5">
                  <c:v>0.201087515284684</c:v>
                </c:pt>
                <c:pt idx="6">
                  <c:v>0.213478931330933</c:v>
                </c:pt>
                <c:pt idx="7">
                  <c:v>0.22410771046432</c:v>
                </c:pt>
                <c:pt idx="8">
                  <c:v>0.232249518951793</c:v>
                </c:pt>
                <c:pt idx="9">
                  <c:v>0.237349505999906</c:v>
                </c:pt>
                <c:pt idx="10">
                  <c:v>0.239060115919456</c:v>
                </c:pt>
                <c:pt idx="11">
                  <c:v>0.237264773471343</c:v>
                </c:pt>
                <c:pt idx="12">
                  <c:v>0.232085828276462</c:v>
                </c:pt>
                <c:pt idx="13">
                  <c:v>0.223876216891233</c:v>
                </c:pt>
                <c:pt idx="14">
                  <c:v>0.213195410764535</c:v>
                </c:pt>
                <c:pt idx="15">
                  <c:v>0.200771289183035</c:v>
                </c:pt>
                <c:pt idx="16">
                  <c:v>0.187450535500681</c:v>
                </c:pt>
                <c:pt idx="17">
                  <c:v>0.174140937067339</c:v>
                </c:pt>
                <c:pt idx="18">
                  <c:v>0.161749521021091</c:v>
                </c:pt>
                <c:pt idx="19">
                  <c:v>0.151120741887704</c:v>
                </c:pt>
                <c:pt idx="20">
                  <c:v>0.14297893340023</c:v>
                </c:pt>
                <c:pt idx="21">
                  <c:v>0.137878946352118</c:v>
                </c:pt>
                <c:pt idx="22">
                  <c:v>0.136168336432568</c:v>
                </c:pt>
                <c:pt idx="23">
                  <c:v>0.13796367888068</c:v>
                </c:pt>
                <c:pt idx="24">
                  <c:v>0.143142624075561</c:v>
                </c:pt>
              </c:numCache>
            </c:numRef>
          </c:val>
        </c:ser>
        <c:ser>
          <c:idx val="16"/>
          <c:order val="16"/>
          <c:val>
            <c:numRef>
              <c:f>'8 component model corrections'!$B$49:$Z$49</c:f>
              <c:numCache>
                <c:formatCode>General</c:formatCode>
                <c:ptCount val="25"/>
                <c:pt idx="0">
                  <c:v>0.159037834394272</c:v>
                </c:pt>
                <c:pt idx="1">
                  <c:v>0.167247445779501</c:v>
                </c:pt>
                <c:pt idx="2">
                  <c:v>0.1779282519062</c:v>
                </c:pt>
                <c:pt idx="3">
                  <c:v>0.1903523734877</c:v>
                </c:pt>
                <c:pt idx="4">
                  <c:v>0.203673127170053</c:v>
                </c:pt>
                <c:pt idx="5">
                  <c:v>0.216982725603395</c:v>
                </c:pt>
                <c:pt idx="6">
                  <c:v>0.229374141649644</c:v>
                </c:pt>
                <c:pt idx="7">
                  <c:v>0.240002920783031</c:v>
                </c:pt>
                <c:pt idx="8">
                  <c:v>0.248144729270504</c:v>
                </c:pt>
                <c:pt idx="9">
                  <c:v>0.253244716318617</c:v>
                </c:pt>
                <c:pt idx="10">
                  <c:v>0.254955326238167</c:v>
                </c:pt>
                <c:pt idx="11">
                  <c:v>0.253159983790054</c:v>
                </c:pt>
                <c:pt idx="12">
                  <c:v>0.247981038595173</c:v>
                </c:pt>
                <c:pt idx="13">
                  <c:v>0.239771427209944</c:v>
                </c:pt>
                <c:pt idx="14">
                  <c:v>0.229090621083246</c:v>
                </c:pt>
                <c:pt idx="15">
                  <c:v>0.216666499501746</c:v>
                </c:pt>
                <c:pt idx="16">
                  <c:v>0.203345745819392</c:v>
                </c:pt>
                <c:pt idx="17">
                  <c:v>0.19003614738605</c:v>
                </c:pt>
                <c:pt idx="18">
                  <c:v>0.177644731339801</c:v>
                </c:pt>
                <c:pt idx="19">
                  <c:v>0.167015952206414</c:v>
                </c:pt>
                <c:pt idx="20">
                  <c:v>0.158874143718941</c:v>
                </c:pt>
                <c:pt idx="21">
                  <c:v>0.153774156670829</c:v>
                </c:pt>
                <c:pt idx="22">
                  <c:v>0.152063546751278</c:v>
                </c:pt>
                <c:pt idx="23">
                  <c:v>0.153858889199391</c:v>
                </c:pt>
                <c:pt idx="24">
                  <c:v>0.159037834394272</c:v>
                </c:pt>
              </c:numCache>
            </c:numRef>
          </c:val>
        </c:ser>
        <c:bandFmts/>
        <c:axId val="593971352"/>
        <c:axId val="593788024"/>
        <c:axId val="593969240"/>
      </c:surfaceChart>
      <c:catAx>
        <c:axId val="593971352"/>
        <c:scaling>
          <c:orientation val="minMax"/>
        </c:scaling>
        <c:axPos val="b"/>
        <c:tickLblPos val="nextTo"/>
        <c:crossAx val="593788024"/>
        <c:crosses val="autoZero"/>
        <c:auto val="1"/>
        <c:lblAlgn val="ctr"/>
        <c:lblOffset val="100"/>
      </c:catAx>
      <c:valAx>
        <c:axId val="593788024"/>
        <c:scaling>
          <c:orientation val="minMax"/>
        </c:scaling>
        <c:axPos val="l"/>
        <c:majorGridlines/>
        <c:numFmt formatCode="General" sourceLinked="1"/>
        <c:tickLblPos val="none"/>
        <c:crossAx val="593971352"/>
        <c:crosses val="autoZero"/>
        <c:crossBetween val="midCat"/>
      </c:valAx>
      <c:serAx>
        <c:axId val="593969240"/>
        <c:scaling>
          <c:orientation val="minMax"/>
        </c:scaling>
        <c:axPos val="b"/>
        <c:tickLblPos val="nextTo"/>
        <c:crossAx val="593788024"/>
        <c:crosses val="autoZero"/>
      </c:serAx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1.0" l="0.75" r="0.75" t="1.0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18"/>
  <c:chart>
    <c:view3D>
      <c:rotX val="90"/>
      <c:rotY val="0"/>
      <c:perspective val="0"/>
    </c:view3D>
    <c:plotArea>
      <c:layout/>
      <c:surfaceChart>
        <c:ser>
          <c:idx val="0"/>
          <c:order val="0"/>
          <c:val>
            <c:numRef>
              <c:f>'8 component model corrections'!$B$52:$Z$52</c:f>
              <c:numCache>
                <c:formatCode>General</c:formatCode>
                <c:ptCount val="25"/>
                <c:pt idx="0">
                  <c:v>0.129080028672655</c:v>
                </c:pt>
                <c:pt idx="1">
                  <c:v>0.123895138088335</c:v>
                </c:pt>
                <c:pt idx="2">
                  <c:v>0.117295947588881</c:v>
                </c:pt>
                <c:pt idx="3">
                  <c:v>0.110118565116756</c:v>
                </c:pt>
                <c:pt idx="4">
                  <c:v>0.10324702602581</c:v>
                </c:pt>
                <c:pt idx="5">
                  <c:v>0.0974377963847324</c:v>
                </c:pt>
                <c:pt idx="6">
                  <c:v>0.0931240344473529</c:v>
                </c:pt>
                <c:pt idx="7">
                  <c:v>0.0902950719813742</c:v>
                </c:pt>
                <c:pt idx="8">
                  <c:v>0.0885517233546647</c:v>
                </c:pt>
                <c:pt idx="9">
                  <c:v>0.0873326057959541</c:v>
                </c:pt>
                <c:pt idx="10">
                  <c:v>0.0861922861413525</c:v>
                </c:pt>
                <c:pt idx="11">
                  <c:v>0.0850114804337545</c:v>
                </c:pt>
                <c:pt idx="12">
                  <c:v>0.084084924746844</c:v>
                </c:pt>
                <c:pt idx="13">
                  <c:v>0.0840619389223452</c:v>
                </c:pt>
                <c:pt idx="14">
                  <c:v>0.0857148795456388</c:v>
                </c:pt>
                <c:pt idx="15">
                  <c:v>0.0895768718684302</c:v>
                </c:pt>
                <c:pt idx="16">
                  <c:v>0.0956380282437349</c:v>
                </c:pt>
                <c:pt idx="17">
                  <c:v>0.10330878317222</c:v>
                </c:pt>
                <c:pt idx="18">
                  <c:v>0.111634423214874</c:v>
                </c:pt>
                <c:pt idx="19">
                  <c:v>0.119568573499277</c:v>
                </c:pt>
                <c:pt idx="20">
                  <c:v>0.126172386062511</c:v>
                </c:pt>
                <c:pt idx="21">
                  <c:v>0.130725514792895</c:v>
                </c:pt>
                <c:pt idx="22">
                  <c:v>0.132780147575941</c:v>
                </c:pt>
                <c:pt idx="23">
                  <c:v>0.132183501087349</c:v>
                </c:pt>
                <c:pt idx="24">
                  <c:v>0.129080028672655</c:v>
                </c:pt>
              </c:numCache>
            </c:numRef>
          </c:val>
        </c:ser>
        <c:ser>
          <c:idx val="1"/>
          <c:order val="1"/>
          <c:val>
            <c:numRef>
              <c:f>'8 component model corrections'!$B$53:$Z$53</c:f>
              <c:numCache>
                <c:formatCode>General</c:formatCode>
                <c:ptCount val="25"/>
                <c:pt idx="0">
                  <c:v>0.0846377090839088</c:v>
                </c:pt>
                <c:pt idx="1">
                  <c:v>0.0822828622545782</c:v>
                </c:pt>
                <c:pt idx="2">
                  <c:v>0.079507117646857</c:v>
                </c:pt>
                <c:pt idx="3">
                  <c:v>0.0772973433306412</c:v>
                </c:pt>
                <c:pt idx="4">
                  <c:v>0.0764711568681475</c:v>
                </c:pt>
                <c:pt idx="5">
                  <c:v>0.0773463258630595</c:v>
                </c:pt>
                <c:pt idx="6">
                  <c:v>0.0795888396136978</c:v>
                </c:pt>
                <c:pt idx="7">
                  <c:v>0.0823722368235257</c:v>
                </c:pt>
                <c:pt idx="8">
                  <c:v>0.0847095366072159</c:v>
                </c:pt>
                <c:pt idx="9">
                  <c:v>0.0857399251588848</c:v>
                </c:pt>
                <c:pt idx="10">
                  <c:v>0.0848931200431228</c:v>
                </c:pt>
                <c:pt idx="11">
                  <c:v>0.0819666680890466</c:v>
                </c:pt>
                <c:pt idx="12">
                  <c:v>0.0771677492547392</c:v>
                </c:pt>
                <c:pt idx="13">
                  <c:v>0.0711499983933974</c:v>
                </c:pt>
                <c:pt idx="14">
                  <c:v>0.0650397965631589</c:v>
                </c:pt>
                <c:pt idx="15">
                  <c:v>0.0603583090516229</c:v>
                </c:pt>
                <c:pt idx="16">
                  <c:v>0.0586041124199106</c:v>
                </c:pt>
                <c:pt idx="17">
                  <c:v>0.0604308298524032</c:v>
                </c:pt>
                <c:pt idx="18">
                  <c:v>0.0651572390186995</c:v>
                </c:pt>
                <c:pt idx="19">
                  <c:v>0.071276050817313</c:v>
                </c:pt>
                <c:pt idx="20">
                  <c:v>0.0772721814491609</c:v>
                </c:pt>
                <c:pt idx="21">
                  <c:v>0.082029951772582</c:v>
                </c:pt>
                <c:pt idx="22">
                  <c:v>0.0849066007780028</c:v>
                </c:pt>
                <c:pt idx="23">
                  <c:v>0.0857051836986825</c:v>
                </c:pt>
                <c:pt idx="24">
                  <c:v>0.0846377090839088</c:v>
                </c:pt>
              </c:numCache>
            </c:numRef>
          </c:val>
        </c:ser>
        <c:ser>
          <c:idx val="2"/>
          <c:order val="2"/>
          <c:val>
            <c:numRef>
              <c:f>'8 component model corrections'!$B$54:$Z$54</c:f>
              <c:numCache>
                <c:formatCode>General</c:formatCode>
                <c:ptCount val="25"/>
                <c:pt idx="0">
                  <c:v>0.0614634765450878</c:v>
                </c:pt>
                <c:pt idx="1">
                  <c:v>0.0612293306825232</c:v>
                </c:pt>
                <c:pt idx="2">
                  <c:v>0.0612738390447249</c:v>
                </c:pt>
                <c:pt idx="3">
                  <c:v>0.0625849773358109</c:v>
                </c:pt>
                <c:pt idx="4">
                  <c:v>0.0656876874937872</c:v>
                </c:pt>
                <c:pt idx="5">
                  <c:v>0.0703818498067664</c:v>
                </c:pt>
                <c:pt idx="6">
                  <c:v>0.0758664165641434</c:v>
                </c:pt>
                <c:pt idx="7">
                  <c:v>0.0810904778068581</c:v>
                </c:pt>
                <c:pt idx="8">
                  <c:v>0.0850530908198821</c:v>
                </c:pt>
                <c:pt idx="9">
                  <c:v>0.0869643609179083</c:v>
                </c:pt>
                <c:pt idx="10">
                  <c:v>0.0863125454807619</c:v>
                </c:pt>
                <c:pt idx="11">
                  <c:v>0.082889240959982</c:v>
                </c:pt>
                <c:pt idx="12">
                  <c:v>0.0768011784270964</c:v>
                </c:pt>
                <c:pt idx="13">
                  <c:v>0.0684862277301616</c:v>
                </c:pt>
                <c:pt idx="14">
                  <c:v>0.0587565821607598</c:v>
                </c:pt>
                <c:pt idx="15">
                  <c:v>0.0489064716922161</c:v>
                </c:pt>
                <c:pt idx="16">
                  <c:v>0.0408763449232458</c:v>
                </c:pt>
                <c:pt idx="17">
                  <c:v>0.0370247454497374</c:v>
                </c:pt>
                <c:pt idx="18">
                  <c:v>0.0384489781744641</c:v>
                </c:pt>
                <c:pt idx="19">
                  <c:v>0.0435334024200029</c:v>
                </c:pt>
                <c:pt idx="20">
                  <c:v>0.0496927508318438</c:v>
                </c:pt>
                <c:pt idx="21">
                  <c:v>0.0551243558726818</c:v>
                </c:pt>
                <c:pt idx="22">
                  <c:v>0.0589458537287365</c:v>
                </c:pt>
                <c:pt idx="23">
                  <c:v>0.0609520649115496</c:v>
                </c:pt>
                <c:pt idx="24">
                  <c:v>0.0614634765450878</c:v>
                </c:pt>
              </c:numCache>
            </c:numRef>
          </c:val>
        </c:ser>
        <c:ser>
          <c:idx val="3"/>
          <c:order val="3"/>
          <c:val>
            <c:numRef>
              <c:f>'8 component model corrections'!$B$55:$Z$55</c:f>
              <c:numCache>
                <c:formatCode>General</c:formatCode>
                <c:ptCount val="25"/>
                <c:pt idx="0">
                  <c:v>0.0426095034244764</c:v>
                </c:pt>
                <c:pt idx="1">
                  <c:v>0.0446019921597509</c:v>
                </c:pt>
                <c:pt idx="2">
                  <c:v>0.0476381756802899</c:v>
                </c:pt>
                <c:pt idx="3">
                  <c:v>0.0524709040280003</c:v>
                </c:pt>
                <c:pt idx="4">
                  <c:v>0.0590989050792122</c:v>
                </c:pt>
                <c:pt idx="5">
                  <c:v>0.0668430406017625</c:v>
                </c:pt>
                <c:pt idx="6">
                  <c:v>0.0747036954894301</c:v>
                </c:pt>
                <c:pt idx="7">
                  <c:v>0.0816627499231871</c:v>
                </c:pt>
                <c:pt idx="8">
                  <c:v>0.0868411656749592</c:v>
                </c:pt>
                <c:pt idx="9">
                  <c:v>0.0895677941566395</c:v>
                </c:pt>
                <c:pt idx="10">
                  <c:v>0.0894098274961302</c:v>
                </c:pt>
                <c:pt idx="11">
                  <c:v>0.0861856180674204</c:v>
                </c:pt>
                <c:pt idx="12">
                  <c:v>0.0799657750213376</c:v>
                </c:pt>
                <c:pt idx="13">
                  <c:v>0.0710650275672262</c:v>
                </c:pt>
                <c:pt idx="14">
                  <c:v>0.0600303753110061</c:v>
                </c:pt>
                <c:pt idx="15">
                  <c:v>0.0476431395061759</c:v>
                </c:pt>
                <c:pt idx="16">
                  <c:v>0.0349959181461992</c:v>
                </c:pt>
                <c:pt idx="17">
                  <c:v>0.0238735139863619</c:v>
                </c:pt>
                <c:pt idx="18">
                  <c:v>0.0178370145968354</c:v>
                </c:pt>
                <c:pt idx="19">
                  <c:v>0.0200128856885452</c:v>
                </c:pt>
                <c:pt idx="20">
                  <c:v>0.0263527298099597</c:v>
                </c:pt>
                <c:pt idx="21">
                  <c:v>0.032610456984565</c:v>
                </c:pt>
                <c:pt idx="22">
                  <c:v>0.037381600353702</c:v>
                </c:pt>
                <c:pt idx="23">
                  <c:v>0.0405339198417784</c:v>
                </c:pt>
                <c:pt idx="24">
                  <c:v>0.0426095034244764</c:v>
                </c:pt>
              </c:numCache>
            </c:numRef>
          </c:val>
        </c:ser>
        <c:ser>
          <c:idx val="4"/>
          <c:order val="4"/>
          <c:val>
            <c:numRef>
              <c:f>'8 component model corrections'!$B$56:$Z$56</c:f>
              <c:numCache>
                <c:formatCode>General</c:formatCode>
                <c:ptCount val="25"/>
                <c:pt idx="0">
                  <c:v>0.0262085453459277</c:v>
                </c:pt>
                <c:pt idx="1">
                  <c:v>0.0313706257004435</c:v>
                </c:pt>
                <c:pt idx="2">
                  <c:v>0.038253528266182</c:v>
                </c:pt>
                <c:pt idx="3">
                  <c:v>0.046907170759835</c:v>
                </c:pt>
                <c:pt idx="4">
                  <c:v>0.0567779158365642</c:v>
                </c:pt>
                <c:pt idx="5">
                  <c:v>0.0670249098462618</c:v>
                </c:pt>
                <c:pt idx="6">
                  <c:v>0.0767454382920656</c:v>
                </c:pt>
                <c:pt idx="7">
                  <c:v>0.0850944508114232</c:v>
                </c:pt>
                <c:pt idx="8">
                  <c:v>0.0913514746474367</c:v>
                </c:pt>
                <c:pt idx="9">
                  <c:v>0.0949647302863264</c:v>
                </c:pt>
                <c:pt idx="10">
                  <c:v>0.0955815096954839</c:v>
                </c:pt>
                <c:pt idx="11">
                  <c:v>0.0930658502080296</c:v>
                </c:pt>
                <c:pt idx="12">
                  <c:v>0.0875026349367469</c:v>
                </c:pt>
                <c:pt idx="13">
                  <c:v>0.0791874818142718</c:v>
                </c:pt>
                <c:pt idx="14">
                  <c:v>0.0686026409894666</c:v>
                </c:pt>
                <c:pt idx="15">
                  <c:v>0.0563801117161278</c:v>
                </c:pt>
                <c:pt idx="16">
                  <c:v>0.0432542688661361</c:v>
                </c:pt>
                <c:pt idx="17">
                  <c:v>0.0300082553535318</c:v>
                </c:pt>
                <c:pt idx="18">
                  <c:v>0.0174285433721621</c:v>
                </c:pt>
                <c:pt idx="19">
                  <c:v>0.00643244906074444</c:v>
                </c:pt>
                <c:pt idx="20">
                  <c:v>0.00474011570926721</c:v>
                </c:pt>
                <c:pt idx="21">
                  <c:v>0.0118285979122489</c:v>
                </c:pt>
                <c:pt idx="22">
                  <c:v>0.0175136202763425</c:v>
                </c:pt>
                <c:pt idx="23">
                  <c:v>0.0219801953706976</c:v>
                </c:pt>
                <c:pt idx="24">
                  <c:v>0.0262085453459277</c:v>
                </c:pt>
              </c:numCache>
            </c:numRef>
          </c:val>
        </c:ser>
        <c:ser>
          <c:idx val="5"/>
          <c:order val="5"/>
          <c:val>
            <c:numRef>
              <c:f>'8 component model corrections'!$B$57:$Z$57</c:f>
              <c:numCache>
                <c:formatCode>General</c:formatCode>
                <c:ptCount val="25"/>
                <c:pt idx="0">
                  <c:v>0.0152641025751138</c:v>
                </c:pt>
                <c:pt idx="1">
                  <c:v>0.0246326751277647</c:v>
                </c:pt>
                <c:pt idx="2">
                  <c:v>0.035319872332759</c:v>
                </c:pt>
                <c:pt idx="3">
                  <c:v>0.0470157864372064</c:v>
                </c:pt>
                <c:pt idx="4">
                  <c:v>0.0591796945529202</c:v>
                </c:pt>
                <c:pt idx="5">
                  <c:v>0.0711382822822048</c:v>
                </c:pt>
                <c:pt idx="6">
                  <c:v>0.082172617552355</c:v>
                </c:pt>
                <c:pt idx="7">
                  <c:v>0.0915912505998203</c:v>
                </c:pt>
                <c:pt idx="8">
                  <c:v>0.0987909763327993</c:v>
                </c:pt>
                <c:pt idx="9">
                  <c:v>0.103305595297612</c:v>
                </c:pt>
                <c:pt idx="10">
                  <c:v>0.104841904844708</c:v>
                </c:pt>
                <c:pt idx="11">
                  <c:v>0.103301816032772</c:v>
                </c:pt>
                <c:pt idx="12">
                  <c:v>0.0987897286788022</c:v>
                </c:pt>
                <c:pt idx="13">
                  <c:v>0.0916048443139334</c:v>
                </c:pt>
                <c:pt idx="14">
                  <c:v>0.082218734821265</c:v>
                </c:pt>
                <c:pt idx="15">
                  <c:v>0.0712390097904998</c:v>
                </c:pt>
                <c:pt idx="16">
                  <c:v>0.0593601059160327</c:v>
                </c:pt>
                <c:pt idx="17">
                  <c:v>0.0473017684957965</c:v>
                </c:pt>
                <c:pt idx="18">
                  <c:v>0.0357344877325067</c:v>
                </c:pt>
                <c:pt idx="19">
                  <c:v>0.0251897327615078</c:v>
                </c:pt>
                <c:pt idx="20">
                  <c:v>0.0159569817561351</c:v>
                </c:pt>
                <c:pt idx="21">
                  <c:v>0.00801057418237333</c:v>
                </c:pt>
                <c:pt idx="22">
                  <c:v>0.00200314142257308</c:v>
                </c:pt>
                <c:pt idx="23">
                  <c:v>0.00723313930488792</c:v>
                </c:pt>
                <c:pt idx="24">
                  <c:v>0.0152641025751138</c:v>
                </c:pt>
              </c:numCache>
            </c:numRef>
          </c:val>
        </c:ser>
        <c:ser>
          <c:idx val="6"/>
          <c:order val="6"/>
          <c:val>
            <c:numRef>
              <c:f>'8 component model corrections'!$B$58:$Z$58</c:f>
              <c:numCache>
                <c:formatCode>General</c:formatCode>
                <c:ptCount val="25"/>
                <c:pt idx="0">
                  <c:v>0.019655173103806</c:v>
                </c:pt>
                <c:pt idx="1">
                  <c:v>0.02842422691189</c:v>
                </c:pt>
                <c:pt idx="2">
                  <c:v>0.039894945048526</c:v>
                </c:pt>
                <c:pt idx="3">
                  <c:v>0.0526544087774834</c:v>
                </c:pt>
                <c:pt idx="4">
                  <c:v>0.0658378888802269</c:v>
                </c:pt>
                <c:pt idx="5">
                  <c:v>0.0787069032963824</c:v>
                </c:pt>
                <c:pt idx="6">
                  <c:v>0.0905639771055406</c:v>
                </c:pt>
                <c:pt idx="7">
                  <c:v>0.10076541989193</c:v>
                </c:pt>
                <c:pt idx="8">
                  <c:v>0.108758496469429</c:v>
                </c:pt>
                <c:pt idx="9">
                  <c:v>0.114119973756068</c:v>
                </c:pt>
                <c:pt idx="10">
                  <c:v>0.116587235212708</c:v>
                </c:pt>
                <c:pt idx="11">
                  <c:v>0.116077817639427</c:v>
                </c:pt>
                <c:pt idx="12">
                  <c:v>0.11269520122177</c:v>
                </c:pt>
                <c:pt idx="13">
                  <c:v>0.106719811152677</c:v>
                </c:pt>
                <c:pt idx="14">
                  <c:v>0.0985849729840459</c:v>
                </c:pt>
                <c:pt idx="15">
                  <c:v>0.0888381542330644</c:v>
                </c:pt>
                <c:pt idx="16">
                  <c:v>0.0780883981334617</c:v>
                </c:pt>
                <c:pt idx="17">
                  <c:v>0.0669419839970187</c:v>
                </c:pt>
                <c:pt idx="18">
                  <c:v>0.0559316033393746</c:v>
                </c:pt>
                <c:pt idx="19">
                  <c:v>0.0454531384553693</c:v>
                </c:pt>
                <c:pt idx="20">
                  <c:v>0.0357449061610331</c:v>
                </c:pt>
                <c:pt idx="21">
                  <c:v>0.0269933248806457</c:v>
                </c:pt>
                <c:pt idx="22">
                  <c:v>0.0197914996815136</c:v>
                </c:pt>
                <c:pt idx="23">
                  <c:v>0.0163293237320634</c:v>
                </c:pt>
                <c:pt idx="24">
                  <c:v>0.019655173103806</c:v>
                </c:pt>
              </c:numCache>
            </c:numRef>
          </c:val>
        </c:ser>
        <c:ser>
          <c:idx val="7"/>
          <c:order val="7"/>
          <c:val>
            <c:numRef>
              <c:f>'8 component model corrections'!$B$59:$Z$59</c:f>
              <c:numCache>
                <c:formatCode>General</c:formatCode>
                <c:ptCount val="25"/>
                <c:pt idx="0">
                  <c:v>0.0332577417714827</c:v>
                </c:pt>
                <c:pt idx="1">
                  <c:v>0.0394976976812067</c:v>
                </c:pt>
                <c:pt idx="2">
                  <c:v>0.0498029962566716</c:v>
                </c:pt>
                <c:pt idx="3">
                  <c:v>0.0623026468024005</c:v>
                </c:pt>
                <c:pt idx="4">
                  <c:v>0.0756627207609483</c:v>
                </c:pt>
                <c:pt idx="5">
                  <c:v>0.0889083883697664</c:v>
                </c:pt>
                <c:pt idx="6">
                  <c:v>0.101248941441765</c:v>
                </c:pt>
                <c:pt idx="7">
                  <c:v>0.112016579879634</c:v>
                </c:pt>
                <c:pt idx="8">
                  <c:v>0.120663147284429</c:v>
                </c:pt>
                <c:pt idx="9">
                  <c:v>0.12677712035537</c:v>
                </c:pt>
                <c:pt idx="10">
                  <c:v>0.130102712096738</c:v>
                </c:pt>
                <c:pt idx="11">
                  <c:v>0.130552351230657</c:v>
                </c:pt>
                <c:pt idx="12">
                  <c:v>0.128208167381752</c:v>
                </c:pt>
                <c:pt idx="13">
                  <c:v>0.123310419282095</c:v>
                </c:pt>
                <c:pt idx="14">
                  <c:v>0.116232325670383</c:v>
                </c:pt>
                <c:pt idx="15">
                  <c:v>0.107442117277099</c:v>
                </c:pt>
                <c:pt idx="16">
                  <c:v>0.0974548318406182</c:v>
                </c:pt>
                <c:pt idx="17">
                  <c:v>0.0867790895417181</c:v>
                </c:pt>
                <c:pt idx="18">
                  <c:v>0.0758687196302714</c:v>
                </c:pt>
                <c:pt idx="19">
                  <c:v>0.0650967014446055</c:v>
                </c:pt>
                <c:pt idx="20">
                  <c:v>0.0547807927385954</c:v>
                </c:pt>
                <c:pt idx="21">
                  <c:v>0.0453095544380007</c:v>
                </c:pt>
                <c:pt idx="22">
                  <c:v>0.0374408209789999</c:v>
                </c:pt>
                <c:pt idx="23">
                  <c:v>0.0327352106528913</c:v>
                </c:pt>
                <c:pt idx="24">
                  <c:v>0.0332577417714827</c:v>
                </c:pt>
              </c:numCache>
            </c:numRef>
          </c:val>
        </c:ser>
        <c:ser>
          <c:idx val="8"/>
          <c:order val="8"/>
          <c:val>
            <c:numRef>
              <c:f>'8 component model corrections'!$B$60:$Z$60</c:f>
              <c:numCache>
                <c:formatCode>General</c:formatCode>
                <c:ptCount val="25"/>
                <c:pt idx="0">
                  <c:v>0.0485919487413729</c:v>
                </c:pt>
                <c:pt idx="1">
                  <c:v>0.0533216529338714</c:v>
                </c:pt>
                <c:pt idx="2">
                  <c:v>0.0624730174776314</c:v>
                </c:pt>
                <c:pt idx="3">
                  <c:v>0.0743907759001941</c:v>
                </c:pt>
                <c:pt idx="4">
                  <c:v>0.08759823667859</c:v>
                </c:pt>
                <c:pt idx="5">
                  <c:v>0.100959192327971</c:v>
                </c:pt>
                <c:pt idx="6">
                  <c:v>0.11358737183324</c:v>
                </c:pt>
                <c:pt idx="7">
                  <c:v>0.124772253736551</c:v>
                </c:pt>
                <c:pt idx="8">
                  <c:v>0.133951233709216</c:v>
                </c:pt>
                <c:pt idx="9">
                  <c:v>0.14070791216081</c:v>
                </c:pt>
                <c:pt idx="10">
                  <c:v>0.144778853340588</c:v>
                </c:pt>
                <c:pt idx="11">
                  <c:v>0.146058343096546</c:v>
                </c:pt>
                <c:pt idx="12">
                  <c:v>0.144595500628432</c:v>
                </c:pt>
                <c:pt idx="13">
                  <c:v>0.140581101824253</c:v>
                </c:pt>
                <c:pt idx="14">
                  <c:v>0.134323609180523</c:v>
                </c:pt>
                <c:pt idx="15">
                  <c:v>0.12621582174604</c:v>
                </c:pt>
                <c:pt idx="16">
                  <c:v>0.116695709503517</c:v>
                </c:pt>
                <c:pt idx="17">
                  <c:v>0.106207739336547</c:v>
                </c:pt>
                <c:pt idx="18">
                  <c:v>0.0951746017793539</c:v>
                </c:pt>
                <c:pt idx="19">
                  <c:v>0.0839938806347999</c:v>
                </c:pt>
                <c:pt idx="20">
                  <c:v>0.0730800194310947</c:v>
                </c:pt>
                <c:pt idx="21">
                  <c:v>0.0629777294414234</c:v>
                </c:pt>
                <c:pt idx="22">
                  <c:v>0.054562588721299</c:v>
                </c:pt>
                <c:pt idx="23">
                  <c:v>0.0492285501483417</c:v>
                </c:pt>
                <c:pt idx="24">
                  <c:v>0.0485919487413729</c:v>
                </c:pt>
              </c:numCache>
            </c:numRef>
          </c:val>
        </c:ser>
        <c:ser>
          <c:idx val="9"/>
          <c:order val="9"/>
          <c:val>
            <c:numRef>
              <c:f>'8 component model corrections'!$B$61:$Z$61</c:f>
              <c:numCache>
                <c:formatCode>General</c:formatCode>
                <c:ptCount val="25"/>
                <c:pt idx="0">
                  <c:v>0.0642257787393729</c:v>
                </c:pt>
                <c:pt idx="1">
                  <c:v>0.0681214849656563</c:v>
                </c:pt>
                <c:pt idx="2">
                  <c:v>0.0764847138853914</c:v>
                </c:pt>
                <c:pt idx="3">
                  <c:v>0.0878930433624323</c:v>
                </c:pt>
                <c:pt idx="4">
                  <c:v>0.100887553226231</c:v>
                </c:pt>
                <c:pt idx="5">
                  <c:v>0.11426442284824</c:v>
                </c:pt>
                <c:pt idx="6">
                  <c:v>0.127075757980451</c:v>
                </c:pt>
                <c:pt idx="7">
                  <c:v>0.138574962833805</c:v>
                </c:pt>
                <c:pt idx="8">
                  <c:v>0.148181582809973</c:v>
                </c:pt>
                <c:pt idx="9">
                  <c:v>0.155467907461046</c:v>
                </c:pt>
                <c:pt idx="10">
                  <c:v>0.160156103205912</c:v>
                </c:pt>
                <c:pt idx="11">
                  <c:v>0.162116547393505</c:v>
                </c:pt>
                <c:pt idx="12">
                  <c:v>0.161361676061574</c:v>
                </c:pt>
                <c:pt idx="13">
                  <c:v>0.158032609110073</c:v>
                </c:pt>
                <c:pt idx="14">
                  <c:v>0.152378136638199</c:v>
                </c:pt>
                <c:pt idx="15">
                  <c:v>0.144727699903316</c:v>
                </c:pt>
                <c:pt idx="16">
                  <c:v>0.135462059528527</c:v>
                </c:pt>
                <c:pt idx="17">
                  <c:v>0.124987578367674</c:v>
                </c:pt>
                <c:pt idx="18">
                  <c:v>0.113722525729184</c:v>
                </c:pt>
                <c:pt idx="19">
                  <c:v>0.10210651154631</c:v>
                </c:pt>
                <c:pt idx="20">
                  <c:v>0.0906466370754134</c:v>
                </c:pt>
                <c:pt idx="21">
                  <c:v>0.0800127354830428</c:v>
                </c:pt>
                <c:pt idx="22">
                  <c:v>0.0711713209012032</c:v>
                </c:pt>
                <c:pt idx="23">
                  <c:v>0.0654490203651894</c:v>
                </c:pt>
                <c:pt idx="24">
                  <c:v>0.0642257787393729</c:v>
                </c:pt>
              </c:numCache>
            </c:numRef>
          </c:val>
        </c:ser>
        <c:ser>
          <c:idx val="10"/>
          <c:order val="10"/>
          <c:val>
            <c:numRef>
              <c:f>'8 component model corrections'!$B$62:$Z$62</c:f>
              <c:numCache>
                <c:formatCode>General</c:formatCode>
                <c:ptCount val="25"/>
                <c:pt idx="0">
                  <c:v>0.0798330896152047</c:v>
                </c:pt>
                <c:pt idx="1">
                  <c:v>0.0832882098407698</c:v>
                </c:pt>
                <c:pt idx="2">
                  <c:v>0.0911734574885573</c:v>
                </c:pt>
                <c:pt idx="3">
                  <c:v>0.102225296639058</c:v>
                </c:pt>
                <c:pt idx="4">
                  <c:v>0.115044064899499</c:v>
                </c:pt>
                <c:pt idx="5">
                  <c:v>0.128411648635359</c:v>
                </c:pt>
                <c:pt idx="6">
                  <c:v>0.141349006299852</c:v>
                </c:pt>
                <c:pt idx="7">
                  <c:v>0.153085690138153</c:v>
                </c:pt>
                <c:pt idx="8">
                  <c:v>0.163026212817994</c:v>
                </c:pt>
                <c:pt idx="9">
                  <c:v>0.170730582686959</c:v>
                </c:pt>
                <c:pt idx="10">
                  <c:v>0.175904843412648</c:v>
                </c:pt>
                <c:pt idx="11">
                  <c:v>0.178394746422858</c:v>
                </c:pt>
                <c:pt idx="12">
                  <c:v>0.178177604637274</c:v>
                </c:pt>
                <c:pt idx="13">
                  <c:v>0.175349798083602</c:v>
                </c:pt>
                <c:pt idx="14">
                  <c:v>0.170109551565973</c:v>
                </c:pt>
                <c:pt idx="15">
                  <c:v>0.162736502798033</c:v>
                </c:pt>
                <c:pt idx="16">
                  <c:v>0.15357135018811</c:v>
                </c:pt>
                <c:pt idx="17">
                  <c:v>0.143000594749735</c:v>
                </c:pt>
                <c:pt idx="18">
                  <c:v>0.131453088877518</c:v>
                </c:pt>
                <c:pt idx="19">
                  <c:v>0.119416627978131</c:v>
                </c:pt>
                <c:pt idx="20">
                  <c:v>0.10748317170148</c:v>
                </c:pt>
                <c:pt idx="21">
                  <c:v>0.096425746917905</c:v>
                </c:pt>
                <c:pt idx="22">
                  <c:v>0.0872824538263821</c:v>
                </c:pt>
                <c:pt idx="23">
                  <c:v>0.0813426701914662</c:v>
                </c:pt>
                <c:pt idx="24">
                  <c:v>0.0798330896152047</c:v>
                </c:pt>
              </c:numCache>
            </c:numRef>
          </c:val>
        </c:ser>
        <c:ser>
          <c:idx val="11"/>
          <c:order val="11"/>
          <c:val>
            <c:numRef>
              <c:f>'8 component model corrections'!$B$63:$Z$63</c:f>
              <c:numCache>
                <c:formatCode>General</c:formatCode>
                <c:ptCount val="25"/>
                <c:pt idx="0">
                  <c:v>0.0953112736007969</c:v>
                </c:pt>
                <c:pt idx="1">
                  <c:v>0.0985811891017719</c:v>
                </c:pt>
                <c:pt idx="2">
                  <c:v>0.106217410422426</c:v>
                </c:pt>
                <c:pt idx="3">
                  <c:v>0.11705690363583</c:v>
                </c:pt>
                <c:pt idx="4">
                  <c:v>0.12976093887301</c:v>
                </c:pt>
                <c:pt idx="5">
                  <c:v>0.143121789640504</c:v>
                </c:pt>
                <c:pt idx="6">
                  <c:v>0.156149363344153</c:v>
                </c:pt>
                <c:pt idx="7">
                  <c:v>0.168060074536379</c:v>
                </c:pt>
                <c:pt idx="8">
                  <c:v>0.178247793163362</c:v>
                </c:pt>
                <c:pt idx="9">
                  <c:v>0.186261799219826</c:v>
                </c:pt>
                <c:pt idx="10">
                  <c:v>0.191793171652932</c:v>
                </c:pt>
                <c:pt idx="11">
                  <c:v>0.194665378405465</c:v>
                </c:pt>
                <c:pt idx="12">
                  <c:v>0.194825169351761</c:v>
                </c:pt>
                <c:pt idx="13">
                  <c:v>0.192331585893357</c:v>
                </c:pt>
                <c:pt idx="14">
                  <c:v>0.187342691390104</c:v>
                </c:pt>
                <c:pt idx="15">
                  <c:v>0.180101247237033</c:v>
                </c:pt>
                <c:pt idx="16">
                  <c:v>0.170922017106549</c:v>
                </c:pt>
                <c:pt idx="17">
                  <c:v>0.160184711759456</c:v>
                </c:pt>
                <c:pt idx="18">
                  <c:v>0.14833776189915</c:v>
                </c:pt>
                <c:pt idx="19">
                  <c:v>0.135918807882629</c:v>
                </c:pt>
                <c:pt idx="20">
                  <c:v>0.12359653192804</c:v>
                </c:pt>
                <c:pt idx="21">
                  <c:v>0.112229964682484</c:v>
                </c:pt>
                <c:pt idx="22">
                  <c:v>0.102912306769958</c:v>
                </c:pt>
                <c:pt idx="23">
                  <c:v>0.0969030580801134</c:v>
                </c:pt>
                <c:pt idx="24">
                  <c:v>0.0953112736007969</c:v>
                </c:pt>
              </c:numCache>
            </c:numRef>
          </c:val>
        </c:ser>
        <c:ser>
          <c:idx val="12"/>
          <c:order val="12"/>
          <c:val>
            <c:numRef>
              <c:f>'8 component model corrections'!$B$64:$Z$64</c:f>
              <c:numCache>
                <c:formatCode>General</c:formatCode>
                <c:ptCount val="25"/>
                <c:pt idx="0">
                  <c:v>0.110623270045432</c:v>
                </c:pt>
                <c:pt idx="1">
                  <c:v>0.113890957637133</c:v>
                </c:pt>
                <c:pt idx="2">
                  <c:v>0.121447425734729</c:v>
                </c:pt>
                <c:pt idx="3">
                  <c:v>0.132192550548418</c:v>
                </c:pt>
                <c:pt idx="4">
                  <c:v>0.14484051196538</c:v>
                </c:pt>
                <c:pt idx="5">
                  <c:v>0.158204231841963</c:v>
                </c:pt>
                <c:pt idx="6">
                  <c:v>0.171294544719542</c:v>
                </c:pt>
                <c:pt idx="7">
                  <c:v>0.183322570127652</c:v>
                </c:pt>
                <c:pt idx="8">
                  <c:v>0.193675712721122</c:v>
                </c:pt>
                <c:pt idx="9">
                  <c:v>0.201895045472209</c:v>
                </c:pt>
                <c:pt idx="10">
                  <c:v>0.207659336570426</c:v>
                </c:pt>
                <c:pt idx="11">
                  <c:v>0.210773796334125</c:v>
                </c:pt>
                <c:pt idx="12">
                  <c:v>0.211160733662896</c:v>
                </c:pt>
                <c:pt idx="13">
                  <c:v>0.208850319072522</c:v>
                </c:pt>
                <c:pt idx="14">
                  <c:v>0.203971021266819</c:v>
                </c:pt>
                <c:pt idx="15">
                  <c:v>0.196740595779033</c:v>
                </c:pt>
                <c:pt idx="16">
                  <c:v>0.187459680147096</c:v>
                </c:pt>
                <c:pt idx="17">
                  <c:v>0.176511080775974</c:v>
                </c:pt>
                <c:pt idx="18">
                  <c:v>0.164368622224465</c:v>
                </c:pt>
                <c:pt idx="19">
                  <c:v>0.151619449981973</c:v>
                </c:pt>
                <c:pt idx="20">
                  <c:v>0.13900105002116</c:v>
                </c:pt>
                <c:pt idx="21">
                  <c:v>0.127443660120977</c:v>
                </c:pt>
                <c:pt idx="22">
                  <c:v>0.118080153654738</c:v>
                </c:pt>
                <c:pt idx="23">
                  <c:v>0.112137837096736</c:v>
                </c:pt>
                <c:pt idx="24">
                  <c:v>0.110623270045432</c:v>
                </c:pt>
              </c:numCache>
            </c:numRef>
          </c:val>
        </c:ser>
        <c:ser>
          <c:idx val="13"/>
          <c:order val="13"/>
          <c:val>
            <c:numRef>
              <c:f>'8 component model corrections'!$B$65:$Z$65</c:f>
              <c:numCache>
                <c:formatCode>General</c:formatCode>
                <c:ptCount val="25"/>
                <c:pt idx="0">
                  <c:v>0.125756699997517</c:v>
                </c:pt>
                <c:pt idx="1">
                  <c:v>0.129161931381107</c:v>
                </c:pt>
                <c:pt idx="2">
                  <c:v>0.136766386953499</c:v>
                </c:pt>
                <c:pt idx="3">
                  <c:v>0.147509639398597</c:v>
                </c:pt>
                <c:pt idx="4">
                  <c:v>0.160150155378057</c:v>
                </c:pt>
                <c:pt idx="5">
                  <c:v>0.173525208834607</c:v>
                </c:pt>
                <c:pt idx="6">
                  <c:v>0.186653390183604</c:v>
                </c:pt>
                <c:pt idx="7">
                  <c:v>0.198745843981956</c:v>
                </c:pt>
                <c:pt idx="8">
                  <c:v>0.209186936447791</c:v>
                </c:pt>
                <c:pt idx="9">
                  <c:v>0.217512251882531</c:v>
                </c:pt>
                <c:pt idx="10">
                  <c:v>0.223391555701197</c:v>
                </c:pt>
                <c:pt idx="11">
                  <c:v>0.226616629442927</c:v>
                </c:pt>
                <c:pt idx="12">
                  <c:v>0.227092153634904</c:v>
                </c:pt>
                <c:pt idx="13">
                  <c:v>0.22482821349266</c:v>
                </c:pt>
                <c:pt idx="14">
                  <c:v>0.219933966622598</c:v>
                </c:pt>
                <c:pt idx="15">
                  <c:v>0.21261302968963</c:v>
                </c:pt>
                <c:pt idx="16">
                  <c:v>0.203162074364503</c:v>
                </c:pt>
                <c:pt idx="17">
                  <c:v>0.191974910333768</c:v>
                </c:pt>
                <c:pt idx="18">
                  <c:v>0.179554779039296</c:v>
                </c:pt>
                <c:pt idx="19">
                  <c:v>0.166536962801622</c:v>
                </c:pt>
                <c:pt idx="20">
                  <c:v>0.153719978937714</c:v>
                </c:pt>
                <c:pt idx="21">
                  <c:v>0.142091613937524</c:v>
                </c:pt>
                <c:pt idx="22">
                  <c:v>0.132809309513237</c:v>
                </c:pt>
                <c:pt idx="23">
                  <c:v>0.127061164565978</c:v>
                </c:pt>
                <c:pt idx="24">
                  <c:v>0.125756699997517</c:v>
                </c:pt>
              </c:numCache>
            </c:numRef>
          </c:val>
        </c:ser>
        <c:ser>
          <c:idx val="14"/>
          <c:order val="14"/>
          <c:val>
            <c:numRef>
              <c:f>'8 component model corrections'!$B$66:$Z$66</c:f>
              <c:numCache>
                <c:formatCode>General</c:formatCode>
                <c:ptCount val="25"/>
                <c:pt idx="0">
                  <c:v>0.140710069635324</c:v>
                </c:pt>
                <c:pt idx="1">
                  <c:v>0.144363118750607</c:v>
                </c:pt>
                <c:pt idx="2">
                  <c:v>0.152113259244463</c:v>
                </c:pt>
                <c:pt idx="3">
                  <c:v>0.162925683599773</c:v>
                </c:pt>
                <c:pt idx="4">
                  <c:v>0.175596183935598</c:v>
                </c:pt>
                <c:pt idx="5">
                  <c:v>0.18898724765123</c:v>
                </c:pt>
                <c:pt idx="6">
                  <c:v>0.202128963474547</c:v>
                </c:pt>
                <c:pt idx="7">
                  <c:v>0.21423592530655</c:v>
                </c:pt>
                <c:pt idx="8">
                  <c:v>0.224692056823428</c:v>
                </c:pt>
                <c:pt idx="9">
                  <c:v>0.233029992165597</c:v>
                </c:pt>
                <c:pt idx="10">
                  <c:v>0.238913949753983</c:v>
                </c:pt>
                <c:pt idx="11">
                  <c:v>0.242127357504247</c:v>
                </c:pt>
                <c:pt idx="12">
                  <c:v>0.242564238126675</c:v>
                </c:pt>
                <c:pt idx="13">
                  <c:v>0.240223283730182</c:v>
                </c:pt>
                <c:pt idx="14">
                  <c:v>0.235204161439009</c:v>
                </c:pt>
                <c:pt idx="15">
                  <c:v>0.227706351164767</c:v>
                </c:pt>
                <c:pt idx="16">
                  <c:v>0.218031539917402</c:v>
                </c:pt>
                <c:pt idx="17">
                  <c:v>0.206591164358434</c:v>
                </c:pt>
                <c:pt idx="18">
                  <c:v>0.193920802056025</c:v>
                </c:pt>
                <c:pt idx="19">
                  <c:v>0.180701856289944</c:v>
                </c:pt>
                <c:pt idx="20">
                  <c:v>0.167786075299339</c:v>
                </c:pt>
                <c:pt idx="21">
                  <c:v>0.156205603850102</c:v>
                </c:pt>
                <c:pt idx="22">
                  <c:v>0.14712743137006</c:v>
                </c:pt>
                <c:pt idx="23">
                  <c:v>0.141691151602167</c:v>
                </c:pt>
                <c:pt idx="24">
                  <c:v>0.140710069635324</c:v>
                </c:pt>
              </c:numCache>
            </c:numRef>
          </c:val>
        </c:ser>
        <c:ser>
          <c:idx val="15"/>
          <c:order val="15"/>
          <c:val>
            <c:numRef>
              <c:f>'8 component model corrections'!$B$67:$Z$67</c:f>
              <c:numCache>
                <c:formatCode>General</c:formatCode>
                <c:ptCount val="25"/>
                <c:pt idx="0">
                  <c:v>0.155487039131358</c:v>
                </c:pt>
                <c:pt idx="1">
                  <c:v>0.159475423298669</c:v>
                </c:pt>
                <c:pt idx="2">
                  <c:v>0.167445846889972</c:v>
                </c:pt>
                <c:pt idx="3">
                  <c:v>0.178380850094187</c:v>
                </c:pt>
                <c:pt idx="4">
                  <c:v>0.191108470527131</c:v>
                </c:pt>
                <c:pt idx="5">
                  <c:v>0.204516090581238</c:v>
                </c:pt>
                <c:pt idx="6">
                  <c:v>0.217647192913555</c:v>
                </c:pt>
                <c:pt idx="7">
                  <c:v>0.229721875949702</c:v>
                </c:pt>
                <c:pt idx="8">
                  <c:v>0.240125448123579</c:v>
                </c:pt>
                <c:pt idx="9">
                  <c:v>0.24838976908049</c:v>
                </c:pt>
                <c:pt idx="10">
                  <c:v>0.254176805817733</c:v>
                </c:pt>
                <c:pt idx="11">
                  <c:v>0.257266595323041</c:v>
                </c:pt>
                <c:pt idx="12">
                  <c:v>0.257549289760727</c:v>
                </c:pt>
                <c:pt idx="13">
                  <c:v>0.255020536710536</c:v>
                </c:pt>
                <c:pt idx="14">
                  <c:v>0.24977977901956</c:v>
                </c:pt>
                <c:pt idx="15">
                  <c:v>0.242031602703892</c:v>
                </c:pt>
                <c:pt idx="16">
                  <c:v>0.232090798585642</c:v>
                </c:pt>
                <c:pt idx="17">
                  <c:v>0.220392152633342</c:v>
                </c:pt>
                <c:pt idx="18">
                  <c:v>0.207505731742767</c:v>
                </c:pt>
                <c:pt idx="19">
                  <c:v>0.194156535334439</c:v>
                </c:pt>
                <c:pt idx="20">
                  <c:v>0.181241564766565</c:v>
                </c:pt>
                <c:pt idx="21">
                  <c:v>0.169824272445797</c:v>
                </c:pt>
                <c:pt idx="22">
                  <c:v>0.161066291856169</c:v>
                </c:pt>
                <c:pt idx="23">
                  <c:v>0.156048556434343</c:v>
                </c:pt>
                <c:pt idx="24">
                  <c:v>0.155487039131358</c:v>
                </c:pt>
              </c:numCache>
            </c:numRef>
          </c:val>
        </c:ser>
        <c:ser>
          <c:idx val="16"/>
          <c:order val="16"/>
          <c:val>
            <c:numRef>
              <c:f>'8 component model corrections'!$B$68:$Z$68</c:f>
              <c:numCache>
                <c:formatCode>General</c:formatCode>
                <c:ptCount val="25"/>
                <c:pt idx="0">
                  <c:v>0.170093577241024</c:v>
                </c:pt>
                <c:pt idx="1">
                  <c:v>0.174485488658391</c:v>
                </c:pt>
                <c:pt idx="2">
                  <c:v>0.18273192703536</c:v>
                </c:pt>
                <c:pt idx="3">
                  <c:v>0.193828254607877</c:v>
                </c:pt>
                <c:pt idx="4">
                  <c:v>0.20663123708702</c:v>
                </c:pt>
                <c:pt idx="5">
                  <c:v>0.220052370281662</c:v>
                </c:pt>
                <c:pt idx="6">
                  <c:v>0.233149292514637</c:v>
                </c:pt>
                <c:pt idx="7">
                  <c:v>0.245148672058693</c:v>
                </c:pt>
                <c:pt idx="8">
                  <c:v>0.255438356183859</c:v>
                </c:pt>
                <c:pt idx="9">
                  <c:v>0.263551158541268</c:v>
                </c:pt>
                <c:pt idx="10">
                  <c:v>0.269149741190635</c:v>
                </c:pt>
                <c:pt idx="11">
                  <c:v>0.272015362760589</c:v>
                </c:pt>
                <c:pt idx="12">
                  <c:v>0.272040675468628</c:v>
                </c:pt>
                <c:pt idx="13">
                  <c:v>0.269226111446721</c:v>
                </c:pt>
                <c:pt idx="14">
                  <c:v>0.263679526449592</c:v>
                </c:pt>
                <c:pt idx="15">
                  <c:v>0.255619141860756</c:v>
                </c:pt>
                <c:pt idx="16">
                  <c:v>0.245380195477891</c:v>
                </c:pt>
                <c:pt idx="17">
                  <c:v>0.233425834561059</c:v>
                </c:pt>
                <c:pt idx="18">
                  <c:v>0.220362153783917</c:v>
                </c:pt>
                <c:pt idx="19">
                  <c:v>0.206954751815989</c:v>
                </c:pt>
                <c:pt idx="20">
                  <c:v>0.194137636515409</c:v>
                </c:pt>
                <c:pt idx="21">
                  <c:v>0.182992552881337</c:v>
                </c:pt>
                <c:pt idx="22">
                  <c:v>0.174661197444</c:v>
                </c:pt>
                <c:pt idx="23">
                  <c:v>0.17015581701358</c:v>
                </c:pt>
                <c:pt idx="24">
                  <c:v>0.170093577241024</c:v>
                </c:pt>
              </c:numCache>
            </c:numRef>
          </c:val>
        </c:ser>
        <c:bandFmts/>
        <c:axId val="593906936"/>
        <c:axId val="547061944"/>
        <c:axId val="546903576"/>
      </c:surfaceChart>
      <c:catAx>
        <c:axId val="593906936"/>
        <c:scaling>
          <c:orientation val="minMax"/>
        </c:scaling>
        <c:axPos val="b"/>
        <c:tickLblPos val="nextTo"/>
        <c:crossAx val="547061944"/>
        <c:crosses val="autoZero"/>
        <c:auto val="1"/>
        <c:lblAlgn val="ctr"/>
        <c:lblOffset val="100"/>
      </c:catAx>
      <c:valAx>
        <c:axId val="547061944"/>
        <c:scaling>
          <c:orientation val="minMax"/>
        </c:scaling>
        <c:axPos val="l"/>
        <c:majorGridlines/>
        <c:numFmt formatCode="General" sourceLinked="1"/>
        <c:tickLblPos val="none"/>
        <c:crossAx val="593906936"/>
        <c:crosses val="autoZero"/>
        <c:crossBetween val="midCat"/>
      </c:valAx>
      <c:serAx>
        <c:axId val="546903576"/>
        <c:scaling>
          <c:orientation val="minMax"/>
        </c:scaling>
        <c:axPos val="b"/>
        <c:tickLblPos val="nextTo"/>
        <c:crossAx val="547061944"/>
        <c:crosses val="autoZero"/>
      </c:serAx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1.0" l="0.75" r="0.75" t="1.0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18"/>
  <c:chart>
    <c:view3D>
      <c:rotX val="90"/>
      <c:rotY val="0"/>
      <c:perspective val="0"/>
    </c:view3D>
    <c:plotArea>
      <c:layout/>
      <c:surfaceChart>
        <c:ser>
          <c:idx val="0"/>
          <c:order val="0"/>
          <c:val>
            <c:numRef>
              <c:f>'6 component model corrections'!$B$12:$Z$12</c:f>
              <c:numCache>
                <c:formatCode>General</c:formatCode>
                <c:ptCount val="25"/>
                <c:pt idx="0">
                  <c:v>-0.0445262170416988</c:v>
                </c:pt>
                <c:pt idx="1">
                  <c:v>-0.0445262170416988</c:v>
                </c:pt>
                <c:pt idx="2">
                  <c:v>-0.0445262170416988</c:v>
                </c:pt>
                <c:pt idx="3">
                  <c:v>-0.0445262170416988</c:v>
                </c:pt>
                <c:pt idx="4">
                  <c:v>-0.0445262170416988</c:v>
                </c:pt>
                <c:pt idx="5">
                  <c:v>-0.0445262170416988</c:v>
                </c:pt>
                <c:pt idx="6">
                  <c:v>-0.0445262170416988</c:v>
                </c:pt>
                <c:pt idx="7">
                  <c:v>-0.0445262170416988</c:v>
                </c:pt>
                <c:pt idx="8">
                  <c:v>-0.0445262170416988</c:v>
                </c:pt>
                <c:pt idx="9">
                  <c:v>-0.0445262170416988</c:v>
                </c:pt>
                <c:pt idx="10">
                  <c:v>-0.0445262170416988</c:v>
                </c:pt>
                <c:pt idx="11">
                  <c:v>-0.0445262170416988</c:v>
                </c:pt>
                <c:pt idx="12">
                  <c:v>-0.0445262170416988</c:v>
                </c:pt>
                <c:pt idx="13">
                  <c:v>-0.0445262170416988</c:v>
                </c:pt>
                <c:pt idx="14">
                  <c:v>-0.0445262170416988</c:v>
                </c:pt>
                <c:pt idx="15">
                  <c:v>-0.0445262170416988</c:v>
                </c:pt>
                <c:pt idx="16">
                  <c:v>-0.0445262170416988</c:v>
                </c:pt>
                <c:pt idx="17">
                  <c:v>-0.0445262170416988</c:v>
                </c:pt>
                <c:pt idx="18">
                  <c:v>-0.0445262170416988</c:v>
                </c:pt>
                <c:pt idx="19">
                  <c:v>-0.0445262170416988</c:v>
                </c:pt>
                <c:pt idx="20">
                  <c:v>-0.0445262170416988</c:v>
                </c:pt>
                <c:pt idx="21">
                  <c:v>-0.0445262170416988</c:v>
                </c:pt>
                <c:pt idx="22">
                  <c:v>-0.0445262170416988</c:v>
                </c:pt>
                <c:pt idx="23">
                  <c:v>-0.0445262170416988</c:v>
                </c:pt>
                <c:pt idx="24">
                  <c:v>-0.0445262170416988</c:v>
                </c:pt>
              </c:numCache>
            </c:numRef>
          </c:val>
        </c:ser>
        <c:ser>
          <c:idx val="1"/>
          <c:order val="1"/>
          <c:val>
            <c:numRef>
              <c:f>'6 component model corrections'!$B$13:$Z$13</c:f>
              <c:numCache>
                <c:formatCode>General</c:formatCode>
                <c:ptCount val="25"/>
                <c:pt idx="0">
                  <c:v>-0.0455531100225512</c:v>
                </c:pt>
                <c:pt idx="1">
                  <c:v>-0.0455531100225512</c:v>
                </c:pt>
                <c:pt idx="2">
                  <c:v>-0.0455531100225512</c:v>
                </c:pt>
                <c:pt idx="3">
                  <c:v>-0.0455531100225512</c:v>
                </c:pt>
                <c:pt idx="4">
                  <c:v>-0.0455531100225512</c:v>
                </c:pt>
                <c:pt idx="5">
                  <c:v>-0.0455531100225512</c:v>
                </c:pt>
                <c:pt idx="6">
                  <c:v>-0.0455531100225512</c:v>
                </c:pt>
                <c:pt idx="7">
                  <c:v>-0.0455531100225512</c:v>
                </c:pt>
                <c:pt idx="8">
                  <c:v>-0.0455531100225512</c:v>
                </c:pt>
                <c:pt idx="9">
                  <c:v>-0.0455531100225512</c:v>
                </c:pt>
                <c:pt idx="10">
                  <c:v>-0.0455531100225512</c:v>
                </c:pt>
                <c:pt idx="11">
                  <c:v>-0.0455531100225512</c:v>
                </c:pt>
                <c:pt idx="12">
                  <c:v>-0.0455531100225512</c:v>
                </c:pt>
                <c:pt idx="13">
                  <c:v>-0.0455531100225512</c:v>
                </c:pt>
                <c:pt idx="14">
                  <c:v>-0.0455531100225512</c:v>
                </c:pt>
                <c:pt idx="15">
                  <c:v>-0.0455531100225512</c:v>
                </c:pt>
                <c:pt idx="16">
                  <c:v>-0.0455531100225512</c:v>
                </c:pt>
                <c:pt idx="17">
                  <c:v>-0.0455531100225512</c:v>
                </c:pt>
                <c:pt idx="18">
                  <c:v>-0.0455531100225512</c:v>
                </c:pt>
                <c:pt idx="19">
                  <c:v>-0.0455531100225512</c:v>
                </c:pt>
                <c:pt idx="20">
                  <c:v>-0.0455531100225512</c:v>
                </c:pt>
                <c:pt idx="21">
                  <c:v>-0.0455531100225512</c:v>
                </c:pt>
                <c:pt idx="22">
                  <c:v>-0.0455531100225512</c:v>
                </c:pt>
                <c:pt idx="23">
                  <c:v>-0.0455531100225512</c:v>
                </c:pt>
                <c:pt idx="24">
                  <c:v>-0.0455531100225512</c:v>
                </c:pt>
              </c:numCache>
            </c:numRef>
          </c:val>
        </c:ser>
        <c:ser>
          <c:idx val="2"/>
          <c:order val="2"/>
          <c:val>
            <c:numRef>
              <c:f>'6 component model corrections'!$B$14:$Z$14</c:f>
              <c:numCache>
                <c:formatCode>General</c:formatCode>
                <c:ptCount val="25"/>
                <c:pt idx="0">
                  <c:v>-0.0430656887127156</c:v>
                </c:pt>
                <c:pt idx="1">
                  <c:v>-0.0430656887127156</c:v>
                </c:pt>
                <c:pt idx="2">
                  <c:v>-0.0430656887127156</c:v>
                </c:pt>
                <c:pt idx="3">
                  <c:v>-0.0430656887127156</c:v>
                </c:pt>
                <c:pt idx="4">
                  <c:v>-0.0430656887127156</c:v>
                </c:pt>
                <c:pt idx="5">
                  <c:v>-0.0430656887127156</c:v>
                </c:pt>
                <c:pt idx="6">
                  <c:v>-0.0430656887127156</c:v>
                </c:pt>
                <c:pt idx="7">
                  <c:v>-0.0430656887127156</c:v>
                </c:pt>
                <c:pt idx="8">
                  <c:v>-0.0430656887127156</c:v>
                </c:pt>
                <c:pt idx="9">
                  <c:v>-0.0430656887127156</c:v>
                </c:pt>
                <c:pt idx="10">
                  <c:v>-0.0430656887127156</c:v>
                </c:pt>
                <c:pt idx="11">
                  <c:v>-0.0430656887127156</c:v>
                </c:pt>
                <c:pt idx="12">
                  <c:v>-0.0430656887127156</c:v>
                </c:pt>
                <c:pt idx="13">
                  <c:v>-0.0430656887127156</c:v>
                </c:pt>
                <c:pt idx="14">
                  <c:v>-0.0430656887127156</c:v>
                </c:pt>
                <c:pt idx="15">
                  <c:v>-0.0430656887127156</c:v>
                </c:pt>
                <c:pt idx="16">
                  <c:v>-0.0430656887127156</c:v>
                </c:pt>
                <c:pt idx="17">
                  <c:v>-0.0430656887127156</c:v>
                </c:pt>
                <c:pt idx="18">
                  <c:v>-0.0430656887127156</c:v>
                </c:pt>
                <c:pt idx="19">
                  <c:v>-0.0430656887127156</c:v>
                </c:pt>
                <c:pt idx="20">
                  <c:v>-0.0430656887127156</c:v>
                </c:pt>
                <c:pt idx="21">
                  <c:v>-0.0430656887127156</c:v>
                </c:pt>
                <c:pt idx="22">
                  <c:v>-0.0430656887127156</c:v>
                </c:pt>
                <c:pt idx="23">
                  <c:v>-0.0430656887127156</c:v>
                </c:pt>
                <c:pt idx="24">
                  <c:v>-0.0430656887127156</c:v>
                </c:pt>
              </c:numCache>
            </c:numRef>
          </c:val>
        </c:ser>
        <c:ser>
          <c:idx val="3"/>
          <c:order val="3"/>
          <c:val>
            <c:numRef>
              <c:f>'6 component model corrections'!$B$15:$Z$15</c:f>
              <c:numCache>
                <c:formatCode>General</c:formatCode>
                <c:ptCount val="25"/>
                <c:pt idx="0">
                  <c:v>-0.0370828838903058</c:v>
                </c:pt>
                <c:pt idx="1">
                  <c:v>-0.0370828838903058</c:v>
                </c:pt>
                <c:pt idx="2">
                  <c:v>-0.0370828838903058</c:v>
                </c:pt>
                <c:pt idx="3">
                  <c:v>-0.0370828838903058</c:v>
                </c:pt>
                <c:pt idx="4">
                  <c:v>-0.0370828838903058</c:v>
                </c:pt>
                <c:pt idx="5">
                  <c:v>-0.0370828838903058</c:v>
                </c:pt>
                <c:pt idx="6">
                  <c:v>-0.0370828838903058</c:v>
                </c:pt>
                <c:pt idx="7">
                  <c:v>-0.0370828838903058</c:v>
                </c:pt>
                <c:pt idx="8">
                  <c:v>-0.0370828838903058</c:v>
                </c:pt>
                <c:pt idx="9">
                  <c:v>-0.0370828838903058</c:v>
                </c:pt>
                <c:pt idx="10">
                  <c:v>-0.0370828838903058</c:v>
                </c:pt>
                <c:pt idx="11">
                  <c:v>-0.0370828838903058</c:v>
                </c:pt>
                <c:pt idx="12">
                  <c:v>-0.0370828838903058</c:v>
                </c:pt>
                <c:pt idx="13">
                  <c:v>-0.0370828838903058</c:v>
                </c:pt>
                <c:pt idx="14">
                  <c:v>-0.0370828838903058</c:v>
                </c:pt>
                <c:pt idx="15">
                  <c:v>-0.0370828838903058</c:v>
                </c:pt>
                <c:pt idx="16">
                  <c:v>-0.0370828838903058</c:v>
                </c:pt>
                <c:pt idx="17">
                  <c:v>-0.0370828838903058</c:v>
                </c:pt>
                <c:pt idx="18">
                  <c:v>-0.0370828838903058</c:v>
                </c:pt>
                <c:pt idx="19">
                  <c:v>-0.0370828838903058</c:v>
                </c:pt>
                <c:pt idx="20">
                  <c:v>-0.0370828838903058</c:v>
                </c:pt>
                <c:pt idx="21">
                  <c:v>-0.0370828838903058</c:v>
                </c:pt>
                <c:pt idx="22">
                  <c:v>-0.0370828838903058</c:v>
                </c:pt>
                <c:pt idx="23">
                  <c:v>-0.0370828838903058</c:v>
                </c:pt>
                <c:pt idx="24">
                  <c:v>-0.0370828838903058</c:v>
                </c:pt>
              </c:numCache>
            </c:numRef>
          </c:val>
        </c:ser>
        <c:ser>
          <c:idx val="4"/>
          <c:order val="4"/>
          <c:val>
            <c:numRef>
              <c:f>'6 component model corrections'!$B$16:$Z$16</c:f>
              <c:numCache>
                <c:formatCode>General</c:formatCode>
                <c:ptCount val="25"/>
                <c:pt idx="0">
                  <c:v>-0.0276502283125367</c:v>
                </c:pt>
                <c:pt idx="1">
                  <c:v>-0.0276502283125367</c:v>
                </c:pt>
                <c:pt idx="2">
                  <c:v>-0.0276502283125367</c:v>
                </c:pt>
                <c:pt idx="3">
                  <c:v>-0.0276502283125367</c:v>
                </c:pt>
                <c:pt idx="4">
                  <c:v>-0.0276502283125367</c:v>
                </c:pt>
                <c:pt idx="5">
                  <c:v>-0.0276502283125367</c:v>
                </c:pt>
                <c:pt idx="6">
                  <c:v>-0.0276502283125367</c:v>
                </c:pt>
                <c:pt idx="7">
                  <c:v>-0.0276502283125367</c:v>
                </c:pt>
                <c:pt idx="8">
                  <c:v>-0.0276502283125367</c:v>
                </c:pt>
                <c:pt idx="9">
                  <c:v>-0.0276502283125367</c:v>
                </c:pt>
                <c:pt idx="10">
                  <c:v>-0.0276502283125367</c:v>
                </c:pt>
                <c:pt idx="11">
                  <c:v>-0.0276502283125367</c:v>
                </c:pt>
                <c:pt idx="12">
                  <c:v>-0.0276502283125367</c:v>
                </c:pt>
                <c:pt idx="13">
                  <c:v>-0.0276502283125367</c:v>
                </c:pt>
                <c:pt idx="14">
                  <c:v>-0.0276502283125367</c:v>
                </c:pt>
                <c:pt idx="15">
                  <c:v>-0.0276502283125367</c:v>
                </c:pt>
                <c:pt idx="16">
                  <c:v>-0.0276502283125367</c:v>
                </c:pt>
                <c:pt idx="17">
                  <c:v>-0.0276502283125367</c:v>
                </c:pt>
                <c:pt idx="18">
                  <c:v>-0.0276502283125367</c:v>
                </c:pt>
                <c:pt idx="19">
                  <c:v>-0.0276502283125367</c:v>
                </c:pt>
                <c:pt idx="20">
                  <c:v>-0.0276502283125367</c:v>
                </c:pt>
                <c:pt idx="21">
                  <c:v>-0.0276502283125367</c:v>
                </c:pt>
                <c:pt idx="22">
                  <c:v>-0.0276502283125367</c:v>
                </c:pt>
                <c:pt idx="23">
                  <c:v>-0.0276502283125367</c:v>
                </c:pt>
                <c:pt idx="24">
                  <c:v>-0.0276502283125367</c:v>
                </c:pt>
              </c:numCache>
            </c:numRef>
          </c:val>
        </c:ser>
        <c:ser>
          <c:idx val="5"/>
          <c:order val="5"/>
          <c:val>
            <c:numRef>
              <c:f>'6 component model corrections'!$B$17:$Z$17</c:f>
              <c:numCache>
                <c:formatCode>General</c:formatCode>
                <c:ptCount val="25"/>
                <c:pt idx="0">
                  <c:v>-0.0148395101839484</c:v>
                </c:pt>
                <c:pt idx="1">
                  <c:v>-0.0148395101839484</c:v>
                </c:pt>
                <c:pt idx="2">
                  <c:v>-0.0148395101839484</c:v>
                </c:pt>
                <c:pt idx="3">
                  <c:v>-0.0148395101839484</c:v>
                </c:pt>
                <c:pt idx="4">
                  <c:v>-0.0148395101839484</c:v>
                </c:pt>
                <c:pt idx="5">
                  <c:v>-0.0148395101839484</c:v>
                </c:pt>
                <c:pt idx="6">
                  <c:v>-0.0148395101839484</c:v>
                </c:pt>
                <c:pt idx="7">
                  <c:v>-0.0148395101839484</c:v>
                </c:pt>
                <c:pt idx="8">
                  <c:v>-0.0148395101839484</c:v>
                </c:pt>
                <c:pt idx="9">
                  <c:v>-0.0148395101839484</c:v>
                </c:pt>
                <c:pt idx="10">
                  <c:v>-0.0148395101839484</c:v>
                </c:pt>
                <c:pt idx="11">
                  <c:v>-0.0148395101839484</c:v>
                </c:pt>
                <c:pt idx="12">
                  <c:v>-0.0148395101839484</c:v>
                </c:pt>
                <c:pt idx="13">
                  <c:v>-0.0148395101839484</c:v>
                </c:pt>
                <c:pt idx="14">
                  <c:v>-0.0148395101839484</c:v>
                </c:pt>
                <c:pt idx="15">
                  <c:v>-0.0148395101839484</c:v>
                </c:pt>
                <c:pt idx="16">
                  <c:v>-0.0148395101839484</c:v>
                </c:pt>
                <c:pt idx="17">
                  <c:v>-0.0148395101839484</c:v>
                </c:pt>
                <c:pt idx="18">
                  <c:v>-0.0148395101839484</c:v>
                </c:pt>
                <c:pt idx="19">
                  <c:v>-0.0148395101839484</c:v>
                </c:pt>
                <c:pt idx="20">
                  <c:v>-0.0148395101839484</c:v>
                </c:pt>
                <c:pt idx="21">
                  <c:v>-0.0148395101839484</c:v>
                </c:pt>
                <c:pt idx="22">
                  <c:v>-0.0148395101839484</c:v>
                </c:pt>
                <c:pt idx="23">
                  <c:v>-0.0148395101839484</c:v>
                </c:pt>
                <c:pt idx="24">
                  <c:v>-0.0148395101839484</c:v>
                </c:pt>
              </c:numCache>
            </c:numRef>
          </c:val>
        </c:ser>
        <c:ser>
          <c:idx val="6"/>
          <c:order val="6"/>
          <c:val>
            <c:numRef>
              <c:f>'6 component model corrections'!$B$18:$Z$18</c:f>
              <c:numCache>
                <c:formatCode>General</c:formatCode>
                <c:ptCount val="25"/>
                <c:pt idx="0">
                  <c:v>0.00125177319517766</c:v>
                </c:pt>
                <c:pt idx="1">
                  <c:v>0.00125177319517766</c:v>
                </c:pt>
                <c:pt idx="2">
                  <c:v>0.00125177319517766</c:v>
                </c:pt>
                <c:pt idx="3">
                  <c:v>0.00125177319517766</c:v>
                </c:pt>
                <c:pt idx="4">
                  <c:v>0.00125177319517766</c:v>
                </c:pt>
                <c:pt idx="5">
                  <c:v>0.00125177319517766</c:v>
                </c:pt>
                <c:pt idx="6">
                  <c:v>0.00125177319517766</c:v>
                </c:pt>
                <c:pt idx="7">
                  <c:v>0.00125177319517766</c:v>
                </c:pt>
                <c:pt idx="8">
                  <c:v>0.00125177319517766</c:v>
                </c:pt>
                <c:pt idx="9">
                  <c:v>0.00125177319517766</c:v>
                </c:pt>
                <c:pt idx="10">
                  <c:v>0.00125177319517766</c:v>
                </c:pt>
                <c:pt idx="11">
                  <c:v>0.00125177319517766</c:v>
                </c:pt>
                <c:pt idx="12">
                  <c:v>0.00125177319517766</c:v>
                </c:pt>
                <c:pt idx="13">
                  <c:v>0.00125177319517766</c:v>
                </c:pt>
                <c:pt idx="14">
                  <c:v>0.00125177319517766</c:v>
                </c:pt>
                <c:pt idx="15">
                  <c:v>0.00125177319517766</c:v>
                </c:pt>
                <c:pt idx="16">
                  <c:v>0.00125177319517766</c:v>
                </c:pt>
                <c:pt idx="17">
                  <c:v>0.00125177319517766</c:v>
                </c:pt>
                <c:pt idx="18">
                  <c:v>0.00125177319517766</c:v>
                </c:pt>
                <c:pt idx="19">
                  <c:v>0.00125177319517766</c:v>
                </c:pt>
                <c:pt idx="20">
                  <c:v>0.00125177319517766</c:v>
                </c:pt>
                <c:pt idx="21">
                  <c:v>0.00125177319517766</c:v>
                </c:pt>
                <c:pt idx="22">
                  <c:v>0.00125177319517766</c:v>
                </c:pt>
                <c:pt idx="23">
                  <c:v>0.00125177319517766</c:v>
                </c:pt>
                <c:pt idx="24">
                  <c:v>0.00125177319517766</c:v>
                </c:pt>
              </c:numCache>
            </c:numRef>
          </c:val>
        </c:ser>
        <c:ser>
          <c:idx val="7"/>
          <c:order val="7"/>
          <c:val>
            <c:numRef>
              <c:f>'6 component model corrections'!$B$19:$Z$19</c:f>
              <c:numCache>
                <c:formatCode>General</c:formatCode>
                <c:ptCount val="25"/>
                <c:pt idx="0">
                  <c:v>0.0205011574421436</c:v>
                </c:pt>
                <c:pt idx="1">
                  <c:v>0.0205011574421436</c:v>
                </c:pt>
                <c:pt idx="2">
                  <c:v>0.0205011574421436</c:v>
                </c:pt>
                <c:pt idx="3">
                  <c:v>0.0205011574421436</c:v>
                </c:pt>
                <c:pt idx="4">
                  <c:v>0.0205011574421436</c:v>
                </c:pt>
                <c:pt idx="5">
                  <c:v>0.0205011574421436</c:v>
                </c:pt>
                <c:pt idx="6">
                  <c:v>0.0205011574421436</c:v>
                </c:pt>
                <c:pt idx="7">
                  <c:v>0.0205011574421436</c:v>
                </c:pt>
                <c:pt idx="8">
                  <c:v>0.0205011574421436</c:v>
                </c:pt>
                <c:pt idx="9">
                  <c:v>0.0205011574421436</c:v>
                </c:pt>
                <c:pt idx="10">
                  <c:v>0.0205011574421436</c:v>
                </c:pt>
                <c:pt idx="11">
                  <c:v>0.0205011574421436</c:v>
                </c:pt>
                <c:pt idx="12">
                  <c:v>0.0205011574421436</c:v>
                </c:pt>
                <c:pt idx="13">
                  <c:v>0.0205011574421436</c:v>
                </c:pt>
                <c:pt idx="14">
                  <c:v>0.0205011574421436</c:v>
                </c:pt>
                <c:pt idx="15">
                  <c:v>0.0205011574421436</c:v>
                </c:pt>
                <c:pt idx="16">
                  <c:v>0.0205011574421436</c:v>
                </c:pt>
                <c:pt idx="17">
                  <c:v>0.0205011574421436</c:v>
                </c:pt>
                <c:pt idx="18">
                  <c:v>0.0205011574421436</c:v>
                </c:pt>
                <c:pt idx="19">
                  <c:v>0.0205011574421436</c:v>
                </c:pt>
                <c:pt idx="20">
                  <c:v>0.0205011574421436</c:v>
                </c:pt>
                <c:pt idx="21">
                  <c:v>0.0205011574421436</c:v>
                </c:pt>
                <c:pt idx="22">
                  <c:v>0.0205011574421436</c:v>
                </c:pt>
                <c:pt idx="23">
                  <c:v>0.0205011574421436</c:v>
                </c:pt>
                <c:pt idx="24">
                  <c:v>0.0205011574421436</c:v>
                </c:pt>
              </c:numCache>
            </c:numRef>
          </c:val>
        </c:ser>
        <c:ser>
          <c:idx val="8"/>
          <c:order val="8"/>
          <c:val>
            <c:numRef>
              <c:f>'6 component model corrections'!$B$20:$Z$20</c:f>
              <c:numCache>
                <c:formatCode>General</c:formatCode>
                <c:ptCount val="25"/>
                <c:pt idx="0">
                  <c:v>0.0427621431197341</c:v>
                </c:pt>
                <c:pt idx="1">
                  <c:v>0.0427621431197341</c:v>
                </c:pt>
                <c:pt idx="2">
                  <c:v>0.0427621431197341</c:v>
                </c:pt>
                <c:pt idx="3">
                  <c:v>0.0427621431197341</c:v>
                </c:pt>
                <c:pt idx="4">
                  <c:v>0.0427621431197341</c:v>
                </c:pt>
                <c:pt idx="5">
                  <c:v>0.0427621431197341</c:v>
                </c:pt>
                <c:pt idx="6">
                  <c:v>0.0427621431197341</c:v>
                </c:pt>
                <c:pt idx="7">
                  <c:v>0.0427621431197341</c:v>
                </c:pt>
                <c:pt idx="8">
                  <c:v>0.0427621431197341</c:v>
                </c:pt>
                <c:pt idx="9">
                  <c:v>0.0427621431197341</c:v>
                </c:pt>
                <c:pt idx="10">
                  <c:v>0.0427621431197341</c:v>
                </c:pt>
                <c:pt idx="11">
                  <c:v>0.0427621431197341</c:v>
                </c:pt>
                <c:pt idx="12">
                  <c:v>0.0427621431197341</c:v>
                </c:pt>
                <c:pt idx="13">
                  <c:v>0.0427621431197341</c:v>
                </c:pt>
                <c:pt idx="14">
                  <c:v>0.0427621431197341</c:v>
                </c:pt>
                <c:pt idx="15">
                  <c:v>0.0427621431197341</c:v>
                </c:pt>
                <c:pt idx="16">
                  <c:v>0.0427621431197341</c:v>
                </c:pt>
                <c:pt idx="17">
                  <c:v>0.0427621431197341</c:v>
                </c:pt>
                <c:pt idx="18">
                  <c:v>0.0427621431197341</c:v>
                </c:pt>
                <c:pt idx="19">
                  <c:v>0.0427621431197341</c:v>
                </c:pt>
                <c:pt idx="20">
                  <c:v>0.0427621431197341</c:v>
                </c:pt>
                <c:pt idx="21">
                  <c:v>0.0427621431197341</c:v>
                </c:pt>
                <c:pt idx="22">
                  <c:v>0.0427621431197341</c:v>
                </c:pt>
                <c:pt idx="23">
                  <c:v>0.0427621431197341</c:v>
                </c:pt>
                <c:pt idx="24">
                  <c:v>0.0427621431197341</c:v>
                </c:pt>
              </c:numCache>
            </c:numRef>
          </c:val>
        </c:ser>
        <c:ser>
          <c:idx val="9"/>
          <c:order val="9"/>
          <c:val>
            <c:numRef>
              <c:f>'6 component model corrections'!$B$21:$Z$21</c:f>
              <c:numCache>
                <c:formatCode>General</c:formatCode>
                <c:ptCount val="25"/>
                <c:pt idx="0">
                  <c:v>0.067865310685392</c:v>
                </c:pt>
                <c:pt idx="1">
                  <c:v>0.067865310685392</c:v>
                </c:pt>
                <c:pt idx="2">
                  <c:v>0.067865310685392</c:v>
                </c:pt>
                <c:pt idx="3">
                  <c:v>0.067865310685392</c:v>
                </c:pt>
                <c:pt idx="4">
                  <c:v>0.067865310685392</c:v>
                </c:pt>
                <c:pt idx="5">
                  <c:v>0.067865310685392</c:v>
                </c:pt>
                <c:pt idx="6">
                  <c:v>0.067865310685392</c:v>
                </c:pt>
                <c:pt idx="7">
                  <c:v>0.067865310685392</c:v>
                </c:pt>
                <c:pt idx="8">
                  <c:v>0.067865310685392</c:v>
                </c:pt>
                <c:pt idx="9">
                  <c:v>0.067865310685392</c:v>
                </c:pt>
                <c:pt idx="10">
                  <c:v>0.067865310685392</c:v>
                </c:pt>
                <c:pt idx="11">
                  <c:v>0.067865310685392</c:v>
                </c:pt>
                <c:pt idx="12">
                  <c:v>0.067865310685392</c:v>
                </c:pt>
                <c:pt idx="13">
                  <c:v>0.067865310685392</c:v>
                </c:pt>
                <c:pt idx="14">
                  <c:v>0.067865310685392</c:v>
                </c:pt>
                <c:pt idx="15">
                  <c:v>0.067865310685392</c:v>
                </c:pt>
                <c:pt idx="16">
                  <c:v>0.067865310685392</c:v>
                </c:pt>
                <c:pt idx="17">
                  <c:v>0.067865310685392</c:v>
                </c:pt>
                <c:pt idx="18">
                  <c:v>0.067865310685392</c:v>
                </c:pt>
                <c:pt idx="19">
                  <c:v>0.067865310685392</c:v>
                </c:pt>
                <c:pt idx="20">
                  <c:v>0.067865310685392</c:v>
                </c:pt>
                <c:pt idx="21">
                  <c:v>0.067865310685392</c:v>
                </c:pt>
                <c:pt idx="22">
                  <c:v>0.067865310685392</c:v>
                </c:pt>
                <c:pt idx="23">
                  <c:v>0.067865310685392</c:v>
                </c:pt>
                <c:pt idx="24">
                  <c:v>0.067865310685392</c:v>
                </c:pt>
              </c:numCache>
            </c:numRef>
          </c:val>
        </c:ser>
        <c:ser>
          <c:idx val="10"/>
          <c:order val="10"/>
          <c:val>
            <c:numRef>
              <c:f>'6 component model corrections'!$B$22:$Z$22</c:f>
              <c:numCache>
                <c:formatCode>General</c:formatCode>
                <c:ptCount val="25"/>
                <c:pt idx="0">
                  <c:v>0.0956196098762357</c:v>
                </c:pt>
                <c:pt idx="1">
                  <c:v>0.0956196098762357</c:v>
                </c:pt>
                <c:pt idx="2">
                  <c:v>0.0956196098762357</c:v>
                </c:pt>
                <c:pt idx="3">
                  <c:v>0.0956196098762357</c:v>
                </c:pt>
                <c:pt idx="4">
                  <c:v>0.0956196098762357</c:v>
                </c:pt>
                <c:pt idx="5">
                  <c:v>0.0956196098762357</c:v>
                </c:pt>
                <c:pt idx="6">
                  <c:v>0.0956196098762357</c:v>
                </c:pt>
                <c:pt idx="7">
                  <c:v>0.0956196098762357</c:v>
                </c:pt>
                <c:pt idx="8">
                  <c:v>0.0956196098762357</c:v>
                </c:pt>
                <c:pt idx="9">
                  <c:v>0.0956196098762357</c:v>
                </c:pt>
                <c:pt idx="10">
                  <c:v>0.0956196098762357</c:v>
                </c:pt>
                <c:pt idx="11">
                  <c:v>0.0956196098762357</c:v>
                </c:pt>
                <c:pt idx="12">
                  <c:v>0.0956196098762357</c:v>
                </c:pt>
                <c:pt idx="13">
                  <c:v>0.0956196098762357</c:v>
                </c:pt>
                <c:pt idx="14">
                  <c:v>0.0956196098762357</c:v>
                </c:pt>
                <c:pt idx="15">
                  <c:v>0.0956196098762357</c:v>
                </c:pt>
                <c:pt idx="16">
                  <c:v>0.0956196098762357</c:v>
                </c:pt>
                <c:pt idx="17">
                  <c:v>0.0956196098762357</c:v>
                </c:pt>
                <c:pt idx="18">
                  <c:v>0.0956196098762357</c:v>
                </c:pt>
                <c:pt idx="19">
                  <c:v>0.0956196098762357</c:v>
                </c:pt>
                <c:pt idx="20">
                  <c:v>0.0956196098762357</c:v>
                </c:pt>
                <c:pt idx="21">
                  <c:v>0.0956196098762357</c:v>
                </c:pt>
                <c:pt idx="22">
                  <c:v>0.0956196098762357</c:v>
                </c:pt>
                <c:pt idx="23">
                  <c:v>0.0956196098762357</c:v>
                </c:pt>
                <c:pt idx="24">
                  <c:v>0.0956196098762357</c:v>
                </c:pt>
              </c:numCache>
            </c:numRef>
          </c:val>
        </c:ser>
        <c:ser>
          <c:idx val="11"/>
          <c:order val="11"/>
          <c:val>
            <c:numRef>
              <c:f>'6 component model corrections'!$B$23:$Z$23</c:f>
              <c:numCache>
                <c:formatCode>General</c:formatCode>
                <c:ptCount val="25"/>
                <c:pt idx="0">
                  <c:v>0.125813813716919</c:v>
                </c:pt>
                <c:pt idx="1">
                  <c:v>0.125813813716919</c:v>
                </c:pt>
                <c:pt idx="2">
                  <c:v>0.125813813716919</c:v>
                </c:pt>
                <c:pt idx="3">
                  <c:v>0.125813813716919</c:v>
                </c:pt>
                <c:pt idx="4">
                  <c:v>0.125813813716919</c:v>
                </c:pt>
                <c:pt idx="5">
                  <c:v>0.125813813716919</c:v>
                </c:pt>
                <c:pt idx="6">
                  <c:v>0.125813813716919</c:v>
                </c:pt>
                <c:pt idx="7">
                  <c:v>0.125813813716919</c:v>
                </c:pt>
                <c:pt idx="8">
                  <c:v>0.125813813716919</c:v>
                </c:pt>
                <c:pt idx="9">
                  <c:v>0.125813813716919</c:v>
                </c:pt>
                <c:pt idx="10">
                  <c:v>0.125813813716919</c:v>
                </c:pt>
                <c:pt idx="11">
                  <c:v>0.125813813716919</c:v>
                </c:pt>
                <c:pt idx="12">
                  <c:v>0.125813813716919</c:v>
                </c:pt>
                <c:pt idx="13">
                  <c:v>0.125813813716919</c:v>
                </c:pt>
                <c:pt idx="14">
                  <c:v>0.125813813716919</c:v>
                </c:pt>
                <c:pt idx="15">
                  <c:v>0.125813813716919</c:v>
                </c:pt>
                <c:pt idx="16">
                  <c:v>0.125813813716919</c:v>
                </c:pt>
                <c:pt idx="17">
                  <c:v>0.125813813716919</c:v>
                </c:pt>
                <c:pt idx="18">
                  <c:v>0.125813813716919</c:v>
                </c:pt>
                <c:pt idx="19">
                  <c:v>0.125813813716919</c:v>
                </c:pt>
                <c:pt idx="20">
                  <c:v>0.125813813716919</c:v>
                </c:pt>
                <c:pt idx="21">
                  <c:v>0.125813813716919</c:v>
                </c:pt>
                <c:pt idx="22">
                  <c:v>0.125813813716919</c:v>
                </c:pt>
                <c:pt idx="23">
                  <c:v>0.125813813716919</c:v>
                </c:pt>
                <c:pt idx="24">
                  <c:v>0.125813813716919</c:v>
                </c:pt>
              </c:numCache>
            </c:numRef>
          </c:val>
        </c:ser>
        <c:ser>
          <c:idx val="12"/>
          <c:order val="12"/>
          <c:val>
            <c:numRef>
              <c:f>'6 component model corrections'!$B$24:$Z$24</c:f>
              <c:numCache>
                <c:formatCode>General</c:formatCode>
                <c:ptCount val="25"/>
                <c:pt idx="0">
                  <c:v>0.158218126084455</c:v>
                </c:pt>
                <c:pt idx="1">
                  <c:v>0.158218126084455</c:v>
                </c:pt>
                <c:pt idx="2">
                  <c:v>0.158218126084455</c:v>
                </c:pt>
                <c:pt idx="3">
                  <c:v>0.158218126084455</c:v>
                </c:pt>
                <c:pt idx="4">
                  <c:v>0.158218126084455</c:v>
                </c:pt>
                <c:pt idx="5">
                  <c:v>0.158218126084455</c:v>
                </c:pt>
                <c:pt idx="6">
                  <c:v>0.158218126084455</c:v>
                </c:pt>
                <c:pt idx="7">
                  <c:v>0.158218126084455</c:v>
                </c:pt>
                <c:pt idx="8">
                  <c:v>0.158218126084455</c:v>
                </c:pt>
                <c:pt idx="9">
                  <c:v>0.158218126084455</c:v>
                </c:pt>
                <c:pt idx="10">
                  <c:v>0.158218126084455</c:v>
                </c:pt>
                <c:pt idx="11">
                  <c:v>0.158218126084455</c:v>
                </c:pt>
                <c:pt idx="12">
                  <c:v>0.158218126084455</c:v>
                </c:pt>
                <c:pt idx="13">
                  <c:v>0.158218126084455</c:v>
                </c:pt>
                <c:pt idx="14">
                  <c:v>0.158218126084455</c:v>
                </c:pt>
                <c:pt idx="15">
                  <c:v>0.158218126084455</c:v>
                </c:pt>
                <c:pt idx="16">
                  <c:v>0.158218126084455</c:v>
                </c:pt>
                <c:pt idx="17">
                  <c:v>0.158218126084455</c:v>
                </c:pt>
                <c:pt idx="18">
                  <c:v>0.158218126084455</c:v>
                </c:pt>
                <c:pt idx="19">
                  <c:v>0.158218126084455</c:v>
                </c:pt>
                <c:pt idx="20">
                  <c:v>0.158218126084455</c:v>
                </c:pt>
                <c:pt idx="21">
                  <c:v>0.158218126084455</c:v>
                </c:pt>
                <c:pt idx="22">
                  <c:v>0.158218126084455</c:v>
                </c:pt>
                <c:pt idx="23">
                  <c:v>0.158218126084455</c:v>
                </c:pt>
                <c:pt idx="24">
                  <c:v>0.158218126084455</c:v>
                </c:pt>
              </c:numCache>
            </c:numRef>
          </c:val>
        </c:ser>
        <c:ser>
          <c:idx val="13"/>
          <c:order val="13"/>
          <c:val>
            <c:numRef>
              <c:f>'6 component model corrections'!$B$25:$Z$25</c:f>
              <c:numCache>
                <c:formatCode>General</c:formatCode>
                <c:ptCount val="25"/>
                <c:pt idx="0">
                  <c:v>0.192585930595468</c:v>
                </c:pt>
                <c:pt idx="1">
                  <c:v>0.192585930595468</c:v>
                </c:pt>
                <c:pt idx="2">
                  <c:v>0.192585930595468</c:v>
                </c:pt>
                <c:pt idx="3">
                  <c:v>0.192585930595468</c:v>
                </c:pt>
                <c:pt idx="4">
                  <c:v>0.192585930595468</c:v>
                </c:pt>
                <c:pt idx="5">
                  <c:v>0.192585930595468</c:v>
                </c:pt>
                <c:pt idx="6">
                  <c:v>0.192585930595468</c:v>
                </c:pt>
                <c:pt idx="7">
                  <c:v>0.192585930595468</c:v>
                </c:pt>
                <c:pt idx="8">
                  <c:v>0.192585930595468</c:v>
                </c:pt>
                <c:pt idx="9">
                  <c:v>0.192585930595468</c:v>
                </c:pt>
                <c:pt idx="10">
                  <c:v>0.192585930595468</c:v>
                </c:pt>
                <c:pt idx="11">
                  <c:v>0.192585930595468</c:v>
                </c:pt>
                <c:pt idx="12">
                  <c:v>0.192585930595468</c:v>
                </c:pt>
                <c:pt idx="13">
                  <c:v>0.192585930595468</c:v>
                </c:pt>
                <c:pt idx="14">
                  <c:v>0.192585930595468</c:v>
                </c:pt>
                <c:pt idx="15">
                  <c:v>0.192585930595468</c:v>
                </c:pt>
                <c:pt idx="16">
                  <c:v>0.192585930595468</c:v>
                </c:pt>
                <c:pt idx="17">
                  <c:v>0.192585930595468</c:v>
                </c:pt>
                <c:pt idx="18">
                  <c:v>0.192585930595468</c:v>
                </c:pt>
                <c:pt idx="19">
                  <c:v>0.192585930595468</c:v>
                </c:pt>
                <c:pt idx="20">
                  <c:v>0.192585930595468</c:v>
                </c:pt>
                <c:pt idx="21">
                  <c:v>0.192585930595468</c:v>
                </c:pt>
                <c:pt idx="22">
                  <c:v>0.192585930595468</c:v>
                </c:pt>
                <c:pt idx="23">
                  <c:v>0.192585930595468</c:v>
                </c:pt>
                <c:pt idx="24">
                  <c:v>0.192585930595468</c:v>
                </c:pt>
              </c:numCache>
            </c:numRef>
          </c:val>
        </c:ser>
        <c:ser>
          <c:idx val="14"/>
          <c:order val="14"/>
          <c:val>
            <c:numRef>
              <c:f>'6 component model corrections'!$B$26:$Z$26</c:f>
              <c:numCache>
                <c:formatCode>General</c:formatCode>
                <c:ptCount val="25"/>
                <c:pt idx="0">
                  <c:v>0.228655667505783</c:v>
                </c:pt>
                <c:pt idx="1">
                  <c:v>0.228655667505783</c:v>
                </c:pt>
                <c:pt idx="2">
                  <c:v>0.228655667505783</c:v>
                </c:pt>
                <c:pt idx="3">
                  <c:v>0.228655667505783</c:v>
                </c:pt>
                <c:pt idx="4">
                  <c:v>0.228655667505783</c:v>
                </c:pt>
                <c:pt idx="5">
                  <c:v>0.228655667505783</c:v>
                </c:pt>
                <c:pt idx="6">
                  <c:v>0.228655667505783</c:v>
                </c:pt>
                <c:pt idx="7">
                  <c:v>0.228655667505783</c:v>
                </c:pt>
                <c:pt idx="8">
                  <c:v>0.228655667505783</c:v>
                </c:pt>
                <c:pt idx="9">
                  <c:v>0.228655667505783</c:v>
                </c:pt>
                <c:pt idx="10">
                  <c:v>0.228655667505783</c:v>
                </c:pt>
                <c:pt idx="11">
                  <c:v>0.228655667505783</c:v>
                </c:pt>
                <c:pt idx="12">
                  <c:v>0.228655667505783</c:v>
                </c:pt>
                <c:pt idx="13">
                  <c:v>0.228655667505783</c:v>
                </c:pt>
                <c:pt idx="14">
                  <c:v>0.228655667505783</c:v>
                </c:pt>
                <c:pt idx="15">
                  <c:v>0.228655667505783</c:v>
                </c:pt>
                <c:pt idx="16">
                  <c:v>0.228655667505783</c:v>
                </c:pt>
                <c:pt idx="17">
                  <c:v>0.228655667505783</c:v>
                </c:pt>
                <c:pt idx="18">
                  <c:v>0.228655667505783</c:v>
                </c:pt>
                <c:pt idx="19">
                  <c:v>0.228655667505783</c:v>
                </c:pt>
                <c:pt idx="20">
                  <c:v>0.228655667505783</c:v>
                </c:pt>
                <c:pt idx="21">
                  <c:v>0.228655667505783</c:v>
                </c:pt>
                <c:pt idx="22">
                  <c:v>0.228655667505783</c:v>
                </c:pt>
                <c:pt idx="23">
                  <c:v>0.228655667505783</c:v>
                </c:pt>
                <c:pt idx="24">
                  <c:v>0.228655667505783</c:v>
                </c:pt>
              </c:numCache>
            </c:numRef>
          </c:val>
        </c:ser>
        <c:ser>
          <c:idx val="15"/>
          <c:order val="15"/>
          <c:val>
            <c:numRef>
              <c:f>'6 component model corrections'!$B$27:$Z$27</c:f>
              <c:numCache>
                <c:formatCode>General</c:formatCode>
                <c:ptCount val="25"/>
                <c:pt idx="0">
                  <c:v>0.266152824338007</c:v>
                </c:pt>
                <c:pt idx="1">
                  <c:v>0.266152824338007</c:v>
                </c:pt>
                <c:pt idx="2">
                  <c:v>0.266152824338007</c:v>
                </c:pt>
                <c:pt idx="3">
                  <c:v>0.266152824338007</c:v>
                </c:pt>
                <c:pt idx="4">
                  <c:v>0.266152824338007</c:v>
                </c:pt>
                <c:pt idx="5">
                  <c:v>0.266152824338007</c:v>
                </c:pt>
                <c:pt idx="6">
                  <c:v>0.266152824338007</c:v>
                </c:pt>
                <c:pt idx="7">
                  <c:v>0.266152824338007</c:v>
                </c:pt>
                <c:pt idx="8">
                  <c:v>0.266152824338007</c:v>
                </c:pt>
                <c:pt idx="9">
                  <c:v>0.266152824338007</c:v>
                </c:pt>
                <c:pt idx="10">
                  <c:v>0.266152824338007</c:v>
                </c:pt>
                <c:pt idx="11">
                  <c:v>0.266152824338007</c:v>
                </c:pt>
                <c:pt idx="12">
                  <c:v>0.266152824338007</c:v>
                </c:pt>
                <c:pt idx="13">
                  <c:v>0.266152824338007</c:v>
                </c:pt>
                <c:pt idx="14">
                  <c:v>0.266152824338007</c:v>
                </c:pt>
                <c:pt idx="15">
                  <c:v>0.266152824338007</c:v>
                </c:pt>
                <c:pt idx="16">
                  <c:v>0.266152824338007</c:v>
                </c:pt>
                <c:pt idx="17">
                  <c:v>0.266152824338007</c:v>
                </c:pt>
                <c:pt idx="18">
                  <c:v>0.266152824338007</c:v>
                </c:pt>
                <c:pt idx="19">
                  <c:v>0.266152824338007</c:v>
                </c:pt>
                <c:pt idx="20">
                  <c:v>0.266152824338007</c:v>
                </c:pt>
                <c:pt idx="21">
                  <c:v>0.266152824338007</c:v>
                </c:pt>
                <c:pt idx="22">
                  <c:v>0.266152824338007</c:v>
                </c:pt>
                <c:pt idx="23">
                  <c:v>0.266152824338007</c:v>
                </c:pt>
                <c:pt idx="24">
                  <c:v>0.266152824338007</c:v>
                </c:pt>
              </c:numCache>
            </c:numRef>
          </c:val>
        </c:ser>
        <c:ser>
          <c:idx val="16"/>
          <c:order val="16"/>
          <c:val>
            <c:numRef>
              <c:f>'6 component model corrections'!$B$28:$Z$28</c:f>
              <c:numCache>
                <c:formatCode>General</c:formatCode>
                <c:ptCount val="25"/>
                <c:pt idx="0">
                  <c:v>0.304792025087247</c:v>
                </c:pt>
                <c:pt idx="1">
                  <c:v>0.304792025087247</c:v>
                </c:pt>
                <c:pt idx="2">
                  <c:v>0.304792025087247</c:v>
                </c:pt>
                <c:pt idx="3">
                  <c:v>0.304792025087247</c:v>
                </c:pt>
                <c:pt idx="4">
                  <c:v>0.304792025087247</c:v>
                </c:pt>
                <c:pt idx="5">
                  <c:v>0.304792025087247</c:v>
                </c:pt>
                <c:pt idx="6">
                  <c:v>0.304792025087247</c:v>
                </c:pt>
                <c:pt idx="7">
                  <c:v>0.304792025087247</c:v>
                </c:pt>
                <c:pt idx="8">
                  <c:v>0.304792025087247</c:v>
                </c:pt>
                <c:pt idx="9">
                  <c:v>0.304792025087247</c:v>
                </c:pt>
                <c:pt idx="10">
                  <c:v>0.304792025087247</c:v>
                </c:pt>
                <c:pt idx="11">
                  <c:v>0.304792025087247</c:v>
                </c:pt>
                <c:pt idx="12">
                  <c:v>0.304792025087247</c:v>
                </c:pt>
                <c:pt idx="13">
                  <c:v>0.304792025087247</c:v>
                </c:pt>
                <c:pt idx="14">
                  <c:v>0.304792025087247</c:v>
                </c:pt>
                <c:pt idx="15">
                  <c:v>0.304792025087247</c:v>
                </c:pt>
                <c:pt idx="16">
                  <c:v>0.304792025087247</c:v>
                </c:pt>
                <c:pt idx="17">
                  <c:v>0.304792025087247</c:v>
                </c:pt>
                <c:pt idx="18">
                  <c:v>0.304792025087247</c:v>
                </c:pt>
                <c:pt idx="19">
                  <c:v>0.304792025087247</c:v>
                </c:pt>
                <c:pt idx="20">
                  <c:v>0.304792025087247</c:v>
                </c:pt>
                <c:pt idx="21">
                  <c:v>0.304792025087247</c:v>
                </c:pt>
                <c:pt idx="22">
                  <c:v>0.304792025087247</c:v>
                </c:pt>
                <c:pt idx="23">
                  <c:v>0.304792025087247</c:v>
                </c:pt>
                <c:pt idx="24">
                  <c:v>0.304792025087247</c:v>
                </c:pt>
              </c:numCache>
            </c:numRef>
          </c:val>
        </c:ser>
        <c:bandFmts/>
        <c:axId val="574694808"/>
        <c:axId val="574696216"/>
        <c:axId val="574697640"/>
      </c:surfaceChart>
      <c:catAx>
        <c:axId val="574694808"/>
        <c:scaling>
          <c:orientation val="minMax"/>
        </c:scaling>
        <c:axPos val="b"/>
        <c:tickLblPos val="nextTo"/>
        <c:crossAx val="574696216"/>
        <c:crosses val="autoZero"/>
        <c:auto val="1"/>
        <c:lblAlgn val="ctr"/>
        <c:lblOffset val="100"/>
      </c:catAx>
      <c:valAx>
        <c:axId val="574696216"/>
        <c:scaling>
          <c:orientation val="minMax"/>
        </c:scaling>
        <c:axPos val="l"/>
        <c:majorGridlines/>
        <c:numFmt formatCode="General" sourceLinked="1"/>
        <c:tickLblPos val="none"/>
        <c:crossAx val="574694808"/>
        <c:crosses val="autoZero"/>
        <c:crossBetween val="midCat"/>
      </c:valAx>
      <c:serAx>
        <c:axId val="574697640"/>
        <c:scaling>
          <c:orientation val="minMax"/>
        </c:scaling>
        <c:axPos val="b"/>
        <c:tickLblPos val="nextTo"/>
        <c:crossAx val="574696216"/>
        <c:crosses val="autoZero"/>
      </c:serAx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1.0" l="0.75" r="0.75" t="1.0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18"/>
  <c:chart>
    <c:view3D>
      <c:rotX val="90"/>
      <c:rotY val="0"/>
      <c:perspective val="0"/>
    </c:view3D>
    <c:plotArea>
      <c:layout/>
      <c:surfaceChart>
        <c:ser>
          <c:idx val="0"/>
          <c:order val="0"/>
          <c:val>
            <c:numRef>
              <c:f>'6 component model corrections'!$B$33:$Z$33</c:f>
              <c:numCache>
                <c:formatCode>General</c:formatCode>
                <c:ptCount val="25"/>
                <c:pt idx="0">
                  <c:v>-0.00158031538684764</c:v>
                </c:pt>
                <c:pt idx="1">
                  <c:v>-0.00158031538684764</c:v>
                </c:pt>
                <c:pt idx="2">
                  <c:v>-0.00158031538684764</c:v>
                </c:pt>
                <c:pt idx="3">
                  <c:v>-0.00158031538684764</c:v>
                </c:pt>
                <c:pt idx="4">
                  <c:v>-0.00158031538684764</c:v>
                </c:pt>
                <c:pt idx="5">
                  <c:v>-0.00158031538684764</c:v>
                </c:pt>
                <c:pt idx="6">
                  <c:v>-0.00158031538684764</c:v>
                </c:pt>
                <c:pt idx="7">
                  <c:v>-0.00158031538684764</c:v>
                </c:pt>
                <c:pt idx="8">
                  <c:v>-0.00158031538684764</c:v>
                </c:pt>
                <c:pt idx="9">
                  <c:v>-0.00158031538684761</c:v>
                </c:pt>
                <c:pt idx="10">
                  <c:v>-0.00158031538684764</c:v>
                </c:pt>
                <c:pt idx="11">
                  <c:v>-0.00158031538684766</c:v>
                </c:pt>
                <c:pt idx="12">
                  <c:v>-0.00158031538684764</c:v>
                </c:pt>
                <c:pt idx="13">
                  <c:v>-0.00158031538684764</c:v>
                </c:pt>
                <c:pt idx="14">
                  <c:v>-0.00158031538684764</c:v>
                </c:pt>
                <c:pt idx="15">
                  <c:v>-0.00158031538684764</c:v>
                </c:pt>
                <c:pt idx="16">
                  <c:v>-0.00158031538684764</c:v>
                </c:pt>
                <c:pt idx="17">
                  <c:v>-0.00158031538684764</c:v>
                </c:pt>
                <c:pt idx="18">
                  <c:v>-0.00158031538684764</c:v>
                </c:pt>
                <c:pt idx="19">
                  <c:v>-0.00158031538684764</c:v>
                </c:pt>
                <c:pt idx="20">
                  <c:v>-0.00158031538684764</c:v>
                </c:pt>
                <c:pt idx="21">
                  <c:v>-0.00158031538684766</c:v>
                </c:pt>
                <c:pt idx="22">
                  <c:v>-0.00158031538684764</c:v>
                </c:pt>
                <c:pt idx="23">
                  <c:v>-0.00158031538684761</c:v>
                </c:pt>
                <c:pt idx="24">
                  <c:v>-0.00158031538684764</c:v>
                </c:pt>
              </c:numCache>
            </c:numRef>
          </c:val>
        </c:ser>
        <c:ser>
          <c:idx val="1"/>
          <c:order val="1"/>
          <c:val>
            <c:numRef>
              <c:f>'6 component model corrections'!$B$34:$Z$34</c:f>
              <c:numCache>
                <c:formatCode>General</c:formatCode>
                <c:ptCount val="25"/>
                <c:pt idx="0">
                  <c:v>0.0408866897979529</c:v>
                </c:pt>
                <c:pt idx="1">
                  <c:v>0.040886689797953</c:v>
                </c:pt>
                <c:pt idx="2">
                  <c:v>0.0408866897979529</c:v>
                </c:pt>
                <c:pt idx="3">
                  <c:v>0.0408866897979529</c:v>
                </c:pt>
                <c:pt idx="4">
                  <c:v>0.0408866897979529</c:v>
                </c:pt>
                <c:pt idx="5">
                  <c:v>0.0408866897979529</c:v>
                </c:pt>
                <c:pt idx="6">
                  <c:v>0.0408866897979529</c:v>
                </c:pt>
                <c:pt idx="7">
                  <c:v>0.0408866897979529</c:v>
                </c:pt>
                <c:pt idx="8">
                  <c:v>0.0408866897979529</c:v>
                </c:pt>
                <c:pt idx="9">
                  <c:v>0.040886689797953</c:v>
                </c:pt>
                <c:pt idx="10">
                  <c:v>0.0408866897979529</c:v>
                </c:pt>
                <c:pt idx="11">
                  <c:v>0.0408866897979529</c:v>
                </c:pt>
                <c:pt idx="12">
                  <c:v>0.040886689797953</c:v>
                </c:pt>
                <c:pt idx="13">
                  <c:v>0.0408866897979529</c:v>
                </c:pt>
                <c:pt idx="14">
                  <c:v>0.040886689797953</c:v>
                </c:pt>
                <c:pt idx="15">
                  <c:v>0.0408866897979529</c:v>
                </c:pt>
                <c:pt idx="16">
                  <c:v>0.0408866897979529</c:v>
                </c:pt>
                <c:pt idx="17">
                  <c:v>0.0408866897979529</c:v>
                </c:pt>
                <c:pt idx="18">
                  <c:v>0.0408866897979529</c:v>
                </c:pt>
                <c:pt idx="19">
                  <c:v>0.0408866897979529</c:v>
                </c:pt>
                <c:pt idx="20">
                  <c:v>0.040886689797953</c:v>
                </c:pt>
                <c:pt idx="21">
                  <c:v>0.0408866897979529</c:v>
                </c:pt>
                <c:pt idx="22">
                  <c:v>0.040886689797953</c:v>
                </c:pt>
                <c:pt idx="23">
                  <c:v>0.040886689797953</c:v>
                </c:pt>
                <c:pt idx="24">
                  <c:v>0.0408866897979529</c:v>
                </c:pt>
              </c:numCache>
            </c:numRef>
          </c:val>
        </c:ser>
        <c:ser>
          <c:idx val="2"/>
          <c:order val="2"/>
          <c:val>
            <c:numRef>
              <c:f>'6 component model corrections'!$B$35:$Z$35</c:f>
              <c:numCache>
                <c:formatCode>General</c:formatCode>
                <c:ptCount val="25"/>
                <c:pt idx="0">
                  <c:v>0.0549212309329611</c:v>
                </c:pt>
                <c:pt idx="1">
                  <c:v>0.0549212309329612</c:v>
                </c:pt>
                <c:pt idx="2">
                  <c:v>0.0549212309329611</c:v>
                </c:pt>
                <c:pt idx="3">
                  <c:v>0.0549212309329612</c:v>
                </c:pt>
                <c:pt idx="4">
                  <c:v>0.0549212309329612</c:v>
                </c:pt>
                <c:pt idx="5">
                  <c:v>0.0549212309329612</c:v>
                </c:pt>
                <c:pt idx="6">
                  <c:v>0.0549212309329612</c:v>
                </c:pt>
                <c:pt idx="7">
                  <c:v>0.0549212309329611</c:v>
                </c:pt>
                <c:pt idx="8">
                  <c:v>0.0549212309329611</c:v>
                </c:pt>
                <c:pt idx="9">
                  <c:v>0.0549212309329612</c:v>
                </c:pt>
                <c:pt idx="10">
                  <c:v>0.0549212309329611</c:v>
                </c:pt>
                <c:pt idx="11">
                  <c:v>0.0549212309329611</c:v>
                </c:pt>
                <c:pt idx="12">
                  <c:v>0.0549212309329612</c:v>
                </c:pt>
                <c:pt idx="13">
                  <c:v>0.0549212309329611</c:v>
                </c:pt>
                <c:pt idx="14">
                  <c:v>0.0549212309329612</c:v>
                </c:pt>
                <c:pt idx="15">
                  <c:v>0.0549212309329611</c:v>
                </c:pt>
                <c:pt idx="16">
                  <c:v>0.0549212309329611</c:v>
                </c:pt>
                <c:pt idx="17">
                  <c:v>0.0549212309329612</c:v>
                </c:pt>
                <c:pt idx="18">
                  <c:v>0.0549212309329611</c:v>
                </c:pt>
                <c:pt idx="19">
                  <c:v>0.0549212309329612</c:v>
                </c:pt>
                <c:pt idx="20">
                  <c:v>0.0549212309329612</c:v>
                </c:pt>
                <c:pt idx="21">
                  <c:v>0.0549212309329611</c:v>
                </c:pt>
                <c:pt idx="22">
                  <c:v>0.0549212309329612</c:v>
                </c:pt>
                <c:pt idx="23">
                  <c:v>0.0549212309329612</c:v>
                </c:pt>
                <c:pt idx="24">
                  <c:v>0.0549212309329611</c:v>
                </c:pt>
              </c:numCache>
            </c:numRef>
          </c:val>
        </c:ser>
        <c:ser>
          <c:idx val="3"/>
          <c:order val="3"/>
          <c:val>
            <c:numRef>
              <c:f>'6 component model corrections'!$B$36:$Z$36</c:f>
              <c:numCache>
                <c:formatCode>General</c:formatCode>
                <c:ptCount val="25"/>
                <c:pt idx="0">
                  <c:v>0.061752523779866</c:v>
                </c:pt>
                <c:pt idx="1">
                  <c:v>0.061752523779866</c:v>
                </c:pt>
                <c:pt idx="2">
                  <c:v>0.061752523779866</c:v>
                </c:pt>
                <c:pt idx="3">
                  <c:v>0.061752523779866</c:v>
                </c:pt>
                <c:pt idx="4">
                  <c:v>0.061752523779866</c:v>
                </c:pt>
                <c:pt idx="5">
                  <c:v>0.061752523779866</c:v>
                </c:pt>
                <c:pt idx="6">
                  <c:v>0.061752523779866</c:v>
                </c:pt>
                <c:pt idx="7">
                  <c:v>0.061752523779866</c:v>
                </c:pt>
                <c:pt idx="8">
                  <c:v>0.061752523779866</c:v>
                </c:pt>
                <c:pt idx="9">
                  <c:v>0.061752523779866</c:v>
                </c:pt>
                <c:pt idx="10">
                  <c:v>0.061752523779866</c:v>
                </c:pt>
                <c:pt idx="11">
                  <c:v>0.061752523779866</c:v>
                </c:pt>
                <c:pt idx="12">
                  <c:v>0.061752523779866</c:v>
                </c:pt>
                <c:pt idx="13">
                  <c:v>0.061752523779866</c:v>
                </c:pt>
                <c:pt idx="14">
                  <c:v>0.061752523779866</c:v>
                </c:pt>
                <c:pt idx="15">
                  <c:v>0.061752523779866</c:v>
                </c:pt>
                <c:pt idx="16">
                  <c:v>0.061752523779866</c:v>
                </c:pt>
                <c:pt idx="17">
                  <c:v>0.061752523779866</c:v>
                </c:pt>
                <c:pt idx="18">
                  <c:v>0.061752523779866</c:v>
                </c:pt>
                <c:pt idx="19">
                  <c:v>0.061752523779866</c:v>
                </c:pt>
                <c:pt idx="20">
                  <c:v>0.061752523779866</c:v>
                </c:pt>
                <c:pt idx="21">
                  <c:v>0.061752523779866</c:v>
                </c:pt>
                <c:pt idx="22">
                  <c:v>0.061752523779866</c:v>
                </c:pt>
                <c:pt idx="23">
                  <c:v>0.061752523779866</c:v>
                </c:pt>
                <c:pt idx="24">
                  <c:v>0.061752523779866</c:v>
                </c:pt>
              </c:numCache>
            </c:numRef>
          </c:val>
        </c:ser>
        <c:ser>
          <c:idx val="4"/>
          <c:order val="4"/>
          <c:val>
            <c:numRef>
              <c:f>'6 component model corrections'!$B$37:$Z$37</c:f>
              <c:numCache>
                <c:formatCode>General</c:formatCode>
                <c:ptCount val="25"/>
                <c:pt idx="0">
                  <c:v>0.0656300129724963</c:v>
                </c:pt>
                <c:pt idx="1">
                  <c:v>0.0656300129724963</c:v>
                </c:pt>
                <c:pt idx="2">
                  <c:v>0.0656300129724963</c:v>
                </c:pt>
                <c:pt idx="3">
                  <c:v>0.0656300129724963</c:v>
                </c:pt>
                <c:pt idx="4">
                  <c:v>0.0656300129724963</c:v>
                </c:pt>
                <c:pt idx="5">
                  <c:v>0.0656300129724963</c:v>
                </c:pt>
                <c:pt idx="6">
                  <c:v>0.0656300129724963</c:v>
                </c:pt>
                <c:pt idx="7">
                  <c:v>0.0656300129724963</c:v>
                </c:pt>
                <c:pt idx="8">
                  <c:v>0.0656300129724963</c:v>
                </c:pt>
                <c:pt idx="9">
                  <c:v>0.0656300129724963</c:v>
                </c:pt>
                <c:pt idx="10">
                  <c:v>0.0656300129724963</c:v>
                </c:pt>
                <c:pt idx="11">
                  <c:v>0.0656300129724963</c:v>
                </c:pt>
                <c:pt idx="12">
                  <c:v>0.0656300129724963</c:v>
                </c:pt>
                <c:pt idx="13">
                  <c:v>0.0656300129724963</c:v>
                </c:pt>
                <c:pt idx="14">
                  <c:v>0.0656300129724963</c:v>
                </c:pt>
                <c:pt idx="15">
                  <c:v>0.0656300129724963</c:v>
                </c:pt>
                <c:pt idx="16">
                  <c:v>0.0656300129724963</c:v>
                </c:pt>
                <c:pt idx="17">
                  <c:v>0.0656300129724963</c:v>
                </c:pt>
                <c:pt idx="18">
                  <c:v>0.0656300129724963</c:v>
                </c:pt>
                <c:pt idx="19">
                  <c:v>0.0656300129724963</c:v>
                </c:pt>
                <c:pt idx="20">
                  <c:v>0.0656300129724963</c:v>
                </c:pt>
                <c:pt idx="21">
                  <c:v>0.0656300129724963</c:v>
                </c:pt>
                <c:pt idx="22">
                  <c:v>0.0656300129724963</c:v>
                </c:pt>
                <c:pt idx="23">
                  <c:v>0.0656300129724963</c:v>
                </c:pt>
                <c:pt idx="24">
                  <c:v>0.0656300129724963</c:v>
                </c:pt>
              </c:numCache>
            </c:numRef>
          </c:val>
        </c:ser>
        <c:ser>
          <c:idx val="5"/>
          <c:order val="5"/>
          <c:val>
            <c:numRef>
              <c:f>'6 component model corrections'!$B$38:$Z$38</c:f>
              <c:numCache>
                <c:formatCode>General</c:formatCode>
                <c:ptCount val="25"/>
                <c:pt idx="0">
                  <c:v>0.0679740152049483</c:v>
                </c:pt>
                <c:pt idx="1">
                  <c:v>0.0679740152049483</c:v>
                </c:pt>
                <c:pt idx="2">
                  <c:v>0.0679740152049483</c:v>
                </c:pt>
                <c:pt idx="3">
                  <c:v>0.0679740152049483</c:v>
                </c:pt>
                <c:pt idx="4">
                  <c:v>0.0679740152049483</c:v>
                </c:pt>
                <c:pt idx="5">
                  <c:v>0.0679740152049483</c:v>
                </c:pt>
                <c:pt idx="6">
                  <c:v>0.0679740152049483</c:v>
                </c:pt>
                <c:pt idx="7">
                  <c:v>0.0679740152049483</c:v>
                </c:pt>
                <c:pt idx="8">
                  <c:v>0.0679740152049483</c:v>
                </c:pt>
                <c:pt idx="9">
                  <c:v>0.0679740152049483</c:v>
                </c:pt>
                <c:pt idx="10">
                  <c:v>0.0679740152049483</c:v>
                </c:pt>
                <c:pt idx="11">
                  <c:v>0.0679740152049483</c:v>
                </c:pt>
                <c:pt idx="12">
                  <c:v>0.0679740152049483</c:v>
                </c:pt>
                <c:pt idx="13">
                  <c:v>0.0679740152049483</c:v>
                </c:pt>
                <c:pt idx="14">
                  <c:v>0.0679740152049483</c:v>
                </c:pt>
                <c:pt idx="15">
                  <c:v>0.0679740152049483</c:v>
                </c:pt>
                <c:pt idx="16">
                  <c:v>0.0679740152049483</c:v>
                </c:pt>
                <c:pt idx="17">
                  <c:v>0.0679740152049483</c:v>
                </c:pt>
                <c:pt idx="18">
                  <c:v>0.0679740152049483</c:v>
                </c:pt>
                <c:pt idx="19">
                  <c:v>0.0679740152049483</c:v>
                </c:pt>
                <c:pt idx="20">
                  <c:v>0.0679740152049483</c:v>
                </c:pt>
                <c:pt idx="21">
                  <c:v>0.0679740152049483</c:v>
                </c:pt>
                <c:pt idx="22">
                  <c:v>0.0679740152049483</c:v>
                </c:pt>
                <c:pt idx="23">
                  <c:v>0.0679740152049483</c:v>
                </c:pt>
                <c:pt idx="24">
                  <c:v>0.0679740152049483</c:v>
                </c:pt>
              </c:numCache>
            </c:numRef>
          </c:val>
        </c:ser>
        <c:ser>
          <c:idx val="6"/>
          <c:order val="6"/>
          <c:val>
            <c:numRef>
              <c:f>'6 component model corrections'!$B$39:$Z$39</c:f>
              <c:numCache>
                <c:formatCode>General</c:formatCode>
                <c:ptCount val="25"/>
                <c:pt idx="0">
                  <c:v>0.0693972207086302</c:v>
                </c:pt>
                <c:pt idx="1">
                  <c:v>0.0693972207086302</c:v>
                </c:pt>
                <c:pt idx="2">
                  <c:v>0.0693972207086302</c:v>
                </c:pt>
                <c:pt idx="3">
                  <c:v>0.0693972207086302</c:v>
                </c:pt>
                <c:pt idx="4">
                  <c:v>0.0693972207086302</c:v>
                </c:pt>
                <c:pt idx="5">
                  <c:v>0.0693972207086302</c:v>
                </c:pt>
                <c:pt idx="6">
                  <c:v>0.0693972207086302</c:v>
                </c:pt>
                <c:pt idx="7">
                  <c:v>0.0693972207086302</c:v>
                </c:pt>
                <c:pt idx="8">
                  <c:v>0.0693972207086302</c:v>
                </c:pt>
                <c:pt idx="9">
                  <c:v>0.0693972207086302</c:v>
                </c:pt>
                <c:pt idx="10">
                  <c:v>0.0693972207086302</c:v>
                </c:pt>
                <c:pt idx="11">
                  <c:v>0.0693972207086302</c:v>
                </c:pt>
                <c:pt idx="12">
                  <c:v>0.0693972207086302</c:v>
                </c:pt>
                <c:pt idx="13">
                  <c:v>0.0693972207086302</c:v>
                </c:pt>
                <c:pt idx="14">
                  <c:v>0.0693972207086302</c:v>
                </c:pt>
                <c:pt idx="15">
                  <c:v>0.0693972207086302</c:v>
                </c:pt>
                <c:pt idx="16">
                  <c:v>0.0693972207086302</c:v>
                </c:pt>
                <c:pt idx="17">
                  <c:v>0.0693972207086302</c:v>
                </c:pt>
                <c:pt idx="18">
                  <c:v>0.0693972207086302</c:v>
                </c:pt>
                <c:pt idx="19">
                  <c:v>0.0693972207086302</c:v>
                </c:pt>
                <c:pt idx="20">
                  <c:v>0.0693972207086302</c:v>
                </c:pt>
                <c:pt idx="21">
                  <c:v>0.0693972207086302</c:v>
                </c:pt>
                <c:pt idx="22">
                  <c:v>0.0693972207086302</c:v>
                </c:pt>
                <c:pt idx="23">
                  <c:v>0.0693972207086302</c:v>
                </c:pt>
                <c:pt idx="24">
                  <c:v>0.0693972207086302</c:v>
                </c:pt>
              </c:numCache>
            </c:numRef>
          </c:val>
        </c:ser>
        <c:ser>
          <c:idx val="7"/>
          <c:order val="7"/>
          <c:val>
            <c:numRef>
              <c:f>'6 component model corrections'!$B$40:$Z$40</c:f>
              <c:numCache>
                <c:formatCode>General</c:formatCode>
                <c:ptCount val="25"/>
                <c:pt idx="0">
                  <c:v>0.0702100476347872</c:v>
                </c:pt>
                <c:pt idx="1">
                  <c:v>0.0702100476347872</c:v>
                </c:pt>
                <c:pt idx="2">
                  <c:v>0.0702100476347872</c:v>
                </c:pt>
                <c:pt idx="3">
                  <c:v>0.0702100476347872</c:v>
                </c:pt>
                <c:pt idx="4">
                  <c:v>0.0702100476347872</c:v>
                </c:pt>
                <c:pt idx="5">
                  <c:v>0.0702100476347872</c:v>
                </c:pt>
                <c:pt idx="6">
                  <c:v>0.0702100476347872</c:v>
                </c:pt>
                <c:pt idx="7">
                  <c:v>0.0702100476347872</c:v>
                </c:pt>
                <c:pt idx="8">
                  <c:v>0.0702100476347872</c:v>
                </c:pt>
                <c:pt idx="9">
                  <c:v>0.0702100476347872</c:v>
                </c:pt>
                <c:pt idx="10">
                  <c:v>0.0702100476347872</c:v>
                </c:pt>
                <c:pt idx="11">
                  <c:v>0.0702100476347872</c:v>
                </c:pt>
                <c:pt idx="12">
                  <c:v>0.0702100476347872</c:v>
                </c:pt>
                <c:pt idx="13">
                  <c:v>0.0702100476347872</c:v>
                </c:pt>
                <c:pt idx="14">
                  <c:v>0.0702100476347872</c:v>
                </c:pt>
                <c:pt idx="15">
                  <c:v>0.0702100476347872</c:v>
                </c:pt>
                <c:pt idx="16">
                  <c:v>0.0702100476347872</c:v>
                </c:pt>
                <c:pt idx="17">
                  <c:v>0.0702100476347872</c:v>
                </c:pt>
                <c:pt idx="18">
                  <c:v>0.0702100476347872</c:v>
                </c:pt>
                <c:pt idx="19">
                  <c:v>0.0702100476347872</c:v>
                </c:pt>
                <c:pt idx="20">
                  <c:v>0.0702100476347872</c:v>
                </c:pt>
                <c:pt idx="21">
                  <c:v>0.0702100476347872</c:v>
                </c:pt>
                <c:pt idx="22">
                  <c:v>0.0702100476347872</c:v>
                </c:pt>
                <c:pt idx="23">
                  <c:v>0.0702100476347872</c:v>
                </c:pt>
                <c:pt idx="24">
                  <c:v>0.0702100476347872</c:v>
                </c:pt>
              </c:numCache>
            </c:numRef>
          </c:val>
        </c:ser>
        <c:ser>
          <c:idx val="8"/>
          <c:order val="8"/>
          <c:val>
            <c:numRef>
              <c:f>'6 component model corrections'!$B$41:$Z$41</c:f>
              <c:numCache>
                <c:formatCode>General</c:formatCode>
                <c:ptCount val="25"/>
                <c:pt idx="0">
                  <c:v>0.0705890718298977</c:v>
                </c:pt>
                <c:pt idx="1">
                  <c:v>0.0705890718298977</c:v>
                </c:pt>
                <c:pt idx="2">
                  <c:v>0.0705890718298977</c:v>
                </c:pt>
                <c:pt idx="3">
                  <c:v>0.0705890718298977</c:v>
                </c:pt>
                <c:pt idx="4">
                  <c:v>0.0705890718298977</c:v>
                </c:pt>
                <c:pt idx="5">
                  <c:v>0.0705890718298977</c:v>
                </c:pt>
                <c:pt idx="6">
                  <c:v>0.0705890718298977</c:v>
                </c:pt>
                <c:pt idx="7">
                  <c:v>0.0705890718298977</c:v>
                </c:pt>
                <c:pt idx="8">
                  <c:v>0.0705890718298977</c:v>
                </c:pt>
                <c:pt idx="9">
                  <c:v>0.0705890718298977</c:v>
                </c:pt>
                <c:pt idx="10">
                  <c:v>0.0705890718298977</c:v>
                </c:pt>
                <c:pt idx="11">
                  <c:v>0.0705890718298977</c:v>
                </c:pt>
                <c:pt idx="12">
                  <c:v>0.0705890718298977</c:v>
                </c:pt>
                <c:pt idx="13">
                  <c:v>0.0705890718298977</c:v>
                </c:pt>
                <c:pt idx="14">
                  <c:v>0.0705890718298977</c:v>
                </c:pt>
                <c:pt idx="15">
                  <c:v>0.0705890718298977</c:v>
                </c:pt>
                <c:pt idx="16">
                  <c:v>0.0705890718298977</c:v>
                </c:pt>
                <c:pt idx="17">
                  <c:v>0.0705890718298977</c:v>
                </c:pt>
                <c:pt idx="18">
                  <c:v>0.0705890718298977</c:v>
                </c:pt>
                <c:pt idx="19">
                  <c:v>0.0705890718298977</c:v>
                </c:pt>
                <c:pt idx="20">
                  <c:v>0.0705890718298977</c:v>
                </c:pt>
                <c:pt idx="21">
                  <c:v>0.0705890718298977</c:v>
                </c:pt>
                <c:pt idx="22">
                  <c:v>0.0705890718298977</c:v>
                </c:pt>
                <c:pt idx="23">
                  <c:v>0.0705890718298977</c:v>
                </c:pt>
                <c:pt idx="24">
                  <c:v>0.0705890718298977</c:v>
                </c:pt>
              </c:numCache>
            </c:numRef>
          </c:val>
        </c:ser>
        <c:ser>
          <c:idx val="9"/>
          <c:order val="9"/>
          <c:val>
            <c:numRef>
              <c:f>'6 component model corrections'!$B$42:$Z$42</c:f>
              <c:numCache>
                <c:formatCode>General</c:formatCode>
                <c:ptCount val="25"/>
                <c:pt idx="0">
                  <c:v>0.0706443774834972</c:v>
                </c:pt>
                <c:pt idx="1">
                  <c:v>0.0706443774834972</c:v>
                </c:pt>
                <c:pt idx="2">
                  <c:v>0.0706443774834972</c:v>
                </c:pt>
                <c:pt idx="3">
                  <c:v>0.0706443774834972</c:v>
                </c:pt>
                <c:pt idx="4">
                  <c:v>0.0706443774834972</c:v>
                </c:pt>
                <c:pt idx="5">
                  <c:v>0.0706443774834972</c:v>
                </c:pt>
                <c:pt idx="6">
                  <c:v>0.0706443774834972</c:v>
                </c:pt>
                <c:pt idx="7">
                  <c:v>0.0706443774834972</c:v>
                </c:pt>
                <c:pt idx="8">
                  <c:v>0.0706443774834972</c:v>
                </c:pt>
                <c:pt idx="9">
                  <c:v>0.0706443774834972</c:v>
                </c:pt>
                <c:pt idx="10">
                  <c:v>0.0706443774834972</c:v>
                </c:pt>
                <c:pt idx="11">
                  <c:v>0.0706443774834972</c:v>
                </c:pt>
                <c:pt idx="12">
                  <c:v>0.0706443774834972</c:v>
                </c:pt>
                <c:pt idx="13">
                  <c:v>0.0706443774834972</c:v>
                </c:pt>
                <c:pt idx="14">
                  <c:v>0.0706443774834972</c:v>
                </c:pt>
                <c:pt idx="15">
                  <c:v>0.0706443774834972</c:v>
                </c:pt>
                <c:pt idx="16">
                  <c:v>0.0706443774834972</c:v>
                </c:pt>
                <c:pt idx="17">
                  <c:v>0.0706443774834972</c:v>
                </c:pt>
                <c:pt idx="18">
                  <c:v>0.0706443774834972</c:v>
                </c:pt>
                <c:pt idx="19">
                  <c:v>0.0706443774834972</c:v>
                </c:pt>
                <c:pt idx="20">
                  <c:v>0.0706443774834972</c:v>
                </c:pt>
                <c:pt idx="21">
                  <c:v>0.0706443774834972</c:v>
                </c:pt>
                <c:pt idx="22">
                  <c:v>0.0706443774834972</c:v>
                </c:pt>
                <c:pt idx="23">
                  <c:v>0.0706443774834972</c:v>
                </c:pt>
                <c:pt idx="24">
                  <c:v>0.0706443774834972</c:v>
                </c:pt>
              </c:numCache>
            </c:numRef>
          </c:val>
        </c:ser>
        <c:ser>
          <c:idx val="10"/>
          <c:order val="10"/>
          <c:val>
            <c:numRef>
              <c:f>'6 component model corrections'!$B$43:$Z$43</c:f>
              <c:numCache>
                <c:formatCode>General</c:formatCode>
                <c:ptCount val="25"/>
                <c:pt idx="0">
                  <c:v>0.0704501512815485</c:v>
                </c:pt>
                <c:pt idx="1">
                  <c:v>0.0704501512815486</c:v>
                </c:pt>
                <c:pt idx="2">
                  <c:v>0.0704501512815485</c:v>
                </c:pt>
                <c:pt idx="3">
                  <c:v>0.0704501512815485</c:v>
                </c:pt>
                <c:pt idx="4">
                  <c:v>0.0704501512815485</c:v>
                </c:pt>
                <c:pt idx="5">
                  <c:v>0.0704501512815485</c:v>
                </c:pt>
                <c:pt idx="6">
                  <c:v>0.0704501512815485</c:v>
                </c:pt>
                <c:pt idx="7">
                  <c:v>0.0704501512815485</c:v>
                </c:pt>
                <c:pt idx="8">
                  <c:v>0.0704501512815485</c:v>
                </c:pt>
                <c:pt idx="9">
                  <c:v>0.0704501512815486</c:v>
                </c:pt>
                <c:pt idx="10">
                  <c:v>0.0704501512815485</c:v>
                </c:pt>
                <c:pt idx="11">
                  <c:v>0.0704501512815485</c:v>
                </c:pt>
                <c:pt idx="12">
                  <c:v>0.0704501512815486</c:v>
                </c:pt>
                <c:pt idx="13">
                  <c:v>0.0704501512815485</c:v>
                </c:pt>
                <c:pt idx="14">
                  <c:v>0.0704501512815486</c:v>
                </c:pt>
                <c:pt idx="15">
                  <c:v>0.0704501512815485</c:v>
                </c:pt>
                <c:pt idx="16">
                  <c:v>0.0704501512815485</c:v>
                </c:pt>
                <c:pt idx="17">
                  <c:v>0.0704501512815485</c:v>
                </c:pt>
                <c:pt idx="18">
                  <c:v>0.0704501512815485</c:v>
                </c:pt>
                <c:pt idx="19">
                  <c:v>0.0704501512815485</c:v>
                </c:pt>
                <c:pt idx="20">
                  <c:v>0.0704501512815486</c:v>
                </c:pt>
                <c:pt idx="21">
                  <c:v>0.0704501512815485</c:v>
                </c:pt>
                <c:pt idx="22">
                  <c:v>0.0704501512815486</c:v>
                </c:pt>
                <c:pt idx="23">
                  <c:v>0.0704501512815486</c:v>
                </c:pt>
                <c:pt idx="24">
                  <c:v>0.0704501512815485</c:v>
                </c:pt>
              </c:numCache>
            </c:numRef>
          </c:val>
        </c:ser>
        <c:ser>
          <c:idx val="11"/>
          <c:order val="11"/>
          <c:val>
            <c:numRef>
              <c:f>'6 component model corrections'!$B$44:$Z$44</c:f>
              <c:numCache>
                <c:formatCode>General</c:formatCode>
                <c:ptCount val="25"/>
                <c:pt idx="0">
                  <c:v>0.0700599622915699</c:v>
                </c:pt>
                <c:pt idx="1">
                  <c:v>0.0700599622915699</c:v>
                </c:pt>
                <c:pt idx="2">
                  <c:v>0.0700599622915699</c:v>
                </c:pt>
                <c:pt idx="3">
                  <c:v>0.0700599622915699</c:v>
                </c:pt>
                <c:pt idx="4">
                  <c:v>0.0700599622915699</c:v>
                </c:pt>
                <c:pt idx="5">
                  <c:v>0.0700599622915699</c:v>
                </c:pt>
                <c:pt idx="6">
                  <c:v>0.0700599622915699</c:v>
                </c:pt>
                <c:pt idx="7">
                  <c:v>0.0700599622915699</c:v>
                </c:pt>
                <c:pt idx="8">
                  <c:v>0.0700599622915699</c:v>
                </c:pt>
                <c:pt idx="9">
                  <c:v>0.0700599622915699</c:v>
                </c:pt>
                <c:pt idx="10">
                  <c:v>0.0700599622915699</c:v>
                </c:pt>
                <c:pt idx="11">
                  <c:v>0.0700599622915699</c:v>
                </c:pt>
                <c:pt idx="12">
                  <c:v>0.0700599622915699</c:v>
                </c:pt>
                <c:pt idx="13">
                  <c:v>0.0700599622915699</c:v>
                </c:pt>
                <c:pt idx="14">
                  <c:v>0.0700599622915699</c:v>
                </c:pt>
                <c:pt idx="15">
                  <c:v>0.0700599622915699</c:v>
                </c:pt>
                <c:pt idx="16">
                  <c:v>0.0700599622915699</c:v>
                </c:pt>
                <c:pt idx="17">
                  <c:v>0.0700599622915699</c:v>
                </c:pt>
                <c:pt idx="18">
                  <c:v>0.0700599622915699</c:v>
                </c:pt>
                <c:pt idx="19">
                  <c:v>0.0700599622915699</c:v>
                </c:pt>
                <c:pt idx="20">
                  <c:v>0.0700599622915699</c:v>
                </c:pt>
                <c:pt idx="21">
                  <c:v>0.0700599622915699</c:v>
                </c:pt>
                <c:pt idx="22">
                  <c:v>0.0700599622915699</c:v>
                </c:pt>
                <c:pt idx="23">
                  <c:v>0.0700599622915699</c:v>
                </c:pt>
                <c:pt idx="24">
                  <c:v>0.0700599622915699</c:v>
                </c:pt>
              </c:numCache>
            </c:numRef>
          </c:val>
        </c:ser>
        <c:ser>
          <c:idx val="12"/>
          <c:order val="12"/>
          <c:val>
            <c:numRef>
              <c:f>'6 component model corrections'!$B$45:$Z$45</c:f>
              <c:numCache>
                <c:formatCode>General</c:formatCode>
                <c:ptCount val="25"/>
                <c:pt idx="0">
                  <c:v>0.0695149762240738</c:v>
                </c:pt>
                <c:pt idx="1">
                  <c:v>0.0695149762240738</c:v>
                </c:pt>
                <c:pt idx="2">
                  <c:v>0.0695149762240738</c:v>
                </c:pt>
                <c:pt idx="3">
                  <c:v>0.0695149762240738</c:v>
                </c:pt>
                <c:pt idx="4">
                  <c:v>0.0695149762240738</c:v>
                </c:pt>
                <c:pt idx="5">
                  <c:v>0.0695149762240738</c:v>
                </c:pt>
                <c:pt idx="6">
                  <c:v>0.0695149762240738</c:v>
                </c:pt>
                <c:pt idx="7">
                  <c:v>0.0695149762240738</c:v>
                </c:pt>
                <c:pt idx="8">
                  <c:v>0.0695149762240738</c:v>
                </c:pt>
                <c:pt idx="9">
                  <c:v>0.0695149762240738</c:v>
                </c:pt>
                <c:pt idx="10">
                  <c:v>0.0695149762240738</c:v>
                </c:pt>
                <c:pt idx="11">
                  <c:v>0.0695149762240738</c:v>
                </c:pt>
                <c:pt idx="12">
                  <c:v>0.0695149762240738</c:v>
                </c:pt>
                <c:pt idx="13">
                  <c:v>0.0695149762240738</c:v>
                </c:pt>
                <c:pt idx="14">
                  <c:v>0.0695149762240738</c:v>
                </c:pt>
                <c:pt idx="15">
                  <c:v>0.0695149762240738</c:v>
                </c:pt>
                <c:pt idx="16">
                  <c:v>0.0695149762240738</c:v>
                </c:pt>
                <c:pt idx="17">
                  <c:v>0.0695149762240738</c:v>
                </c:pt>
                <c:pt idx="18">
                  <c:v>0.0695149762240738</c:v>
                </c:pt>
                <c:pt idx="19">
                  <c:v>0.0695149762240738</c:v>
                </c:pt>
                <c:pt idx="20">
                  <c:v>0.0695149762240738</c:v>
                </c:pt>
                <c:pt idx="21">
                  <c:v>0.0695149762240738</c:v>
                </c:pt>
                <c:pt idx="22">
                  <c:v>0.0695149762240738</c:v>
                </c:pt>
                <c:pt idx="23">
                  <c:v>0.0695149762240738</c:v>
                </c:pt>
                <c:pt idx="24">
                  <c:v>0.0695149762240738</c:v>
                </c:pt>
              </c:numCache>
            </c:numRef>
          </c:val>
        </c:ser>
        <c:ser>
          <c:idx val="13"/>
          <c:order val="13"/>
          <c:val>
            <c:numRef>
              <c:f>'6 component model corrections'!$B$46:$Z$46</c:f>
              <c:numCache>
                <c:formatCode>General</c:formatCode>
                <c:ptCount val="25"/>
                <c:pt idx="0">
                  <c:v>0.0688486412348539</c:v>
                </c:pt>
                <c:pt idx="1">
                  <c:v>0.0688486412348539</c:v>
                </c:pt>
                <c:pt idx="2">
                  <c:v>0.0688486412348539</c:v>
                </c:pt>
                <c:pt idx="3">
                  <c:v>0.0688486412348539</c:v>
                </c:pt>
                <c:pt idx="4">
                  <c:v>0.0688486412348539</c:v>
                </c:pt>
                <c:pt idx="5">
                  <c:v>0.0688486412348539</c:v>
                </c:pt>
                <c:pt idx="6">
                  <c:v>0.0688486412348539</c:v>
                </c:pt>
                <c:pt idx="7">
                  <c:v>0.0688486412348539</c:v>
                </c:pt>
                <c:pt idx="8">
                  <c:v>0.0688486412348539</c:v>
                </c:pt>
                <c:pt idx="9">
                  <c:v>0.0688486412348539</c:v>
                </c:pt>
                <c:pt idx="10">
                  <c:v>0.0688486412348539</c:v>
                </c:pt>
                <c:pt idx="11">
                  <c:v>0.0688486412348539</c:v>
                </c:pt>
                <c:pt idx="12">
                  <c:v>0.0688486412348539</c:v>
                </c:pt>
                <c:pt idx="13">
                  <c:v>0.0688486412348539</c:v>
                </c:pt>
                <c:pt idx="14">
                  <c:v>0.0688486412348539</c:v>
                </c:pt>
                <c:pt idx="15">
                  <c:v>0.0688486412348539</c:v>
                </c:pt>
                <c:pt idx="16">
                  <c:v>0.0688486412348539</c:v>
                </c:pt>
                <c:pt idx="17">
                  <c:v>0.0688486412348539</c:v>
                </c:pt>
                <c:pt idx="18">
                  <c:v>0.0688486412348539</c:v>
                </c:pt>
                <c:pt idx="19">
                  <c:v>0.0688486412348539</c:v>
                </c:pt>
                <c:pt idx="20">
                  <c:v>0.0688486412348539</c:v>
                </c:pt>
                <c:pt idx="21">
                  <c:v>0.0688486412348539</c:v>
                </c:pt>
                <c:pt idx="22">
                  <c:v>0.0688486412348539</c:v>
                </c:pt>
                <c:pt idx="23">
                  <c:v>0.0688486412348539</c:v>
                </c:pt>
                <c:pt idx="24">
                  <c:v>0.0688486412348539</c:v>
                </c:pt>
              </c:numCache>
            </c:numRef>
          </c:val>
        </c:ser>
        <c:ser>
          <c:idx val="14"/>
          <c:order val="14"/>
          <c:val>
            <c:numRef>
              <c:f>'6 component model corrections'!$B$47:$Z$47</c:f>
              <c:numCache>
                <c:formatCode>General</c:formatCode>
                <c:ptCount val="25"/>
                <c:pt idx="0">
                  <c:v>0.0680894985362205</c:v>
                </c:pt>
                <c:pt idx="1">
                  <c:v>0.0680894985362206</c:v>
                </c:pt>
                <c:pt idx="2">
                  <c:v>0.0680894985362205</c:v>
                </c:pt>
                <c:pt idx="3">
                  <c:v>0.0680894985362205</c:v>
                </c:pt>
                <c:pt idx="4">
                  <c:v>0.0680894985362205</c:v>
                </c:pt>
                <c:pt idx="5">
                  <c:v>0.0680894985362205</c:v>
                </c:pt>
                <c:pt idx="6">
                  <c:v>0.0680894985362205</c:v>
                </c:pt>
                <c:pt idx="7">
                  <c:v>0.0680894985362205</c:v>
                </c:pt>
                <c:pt idx="8">
                  <c:v>0.0680894985362205</c:v>
                </c:pt>
                <c:pt idx="9">
                  <c:v>0.0680894985362206</c:v>
                </c:pt>
                <c:pt idx="10">
                  <c:v>0.0680894985362205</c:v>
                </c:pt>
                <c:pt idx="11">
                  <c:v>0.0680894985362205</c:v>
                </c:pt>
                <c:pt idx="12">
                  <c:v>0.0680894985362206</c:v>
                </c:pt>
                <c:pt idx="13">
                  <c:v>0.0680894985362205</c:v>
                </c:pt>
                <c:pt idx="14">
                  <c:v>0.0680894985362206</c:v>
                </c:pt>
                <c:pt idx="15">
                  <c:v>0.0680894985362205</c:v>
                </c:pt>
                <c:pt idx="16">
                  <c:v>0.0680894985362205</c:v>
                </c:pt>
                <c:pt idx="17">
                  <c:v>0.0680894985362205</c:v>
                </c:pt>
                <c:pt idx="18">
                  <c:v>0.0680894985362205</c:v>
                </c:pt>
                <c:pt idx="19">
                  <c:v>0.0680894985362205</c:v>
                </c:pt>
                <c:pt idx="20">
                  <c:v>0.0680894985362206</c:v>
                </c:pt>
                <c:pt idx="21">
                  <c:v>0.0680894985362205</c:v>
                </c:pt>
                <c:pt idx="22">
                  <c:v>0.0680894985362206</c:v>
                </c:pt>
                <c:pt idx="23">
                  <c:v>0.0680894985362206</c:v>
                </c:pt>
                <c:pt idx="24">
                  <c:v>0.0680894985362205</c:v>
                </c:pt>
              </c:numCache>
            </c:numRef>
          </c:val>
        </c:ser>
        <c:ser>
          <c:idx val="15"/>
          <c:order val="15"/>
          <c:val>
            <c:numRef>
              <c:f>'6 component model corrections'!$B$48:$Z$48</c:f>
              <c:numCache>
                <c:formatCode>General</c:formatCode>
                <c:ptCount val="25"/>
                <c:pt idx="0">
                  <c:v>0.0672629478481017</c:v>
                </c:pt>
                <c:pt idx="1">
                  <c:v>0.0672629478481017</c:v>
                </c:pt>
                <c:pt idx="2">
                  <c:v>0.0672629478481017</c:v>
                </c:pt>
                <c:pt idx="3">
                  <c:v>0.0672629478481017</c:v>
                </c:pt>
                <c:pt idx="4">
                  <c:v>0.0672629478481017</c:v>
                </c:pt>
                <c:pt idx="5">
                  <c:v>0.0672629478481017</c:v>
                </c:pt>
                <c:pt idx="6">
                  <c:v>0.0672629478481017</c:v>
                </c:pt>
                <c:pt idx="7">
                  <c:v>0.0672629478481017</c:v>
                </c:pt>
                <c:pt idx="8">
                  <c:v>0.0672629478481017</c:v>
                </c:pt>
                <c:pt idx="9">
                  <c:v>0.0672629478481017</c:v>
                </c:pt>
                <c:pt idx="10">
                  <c:v>0.0672629478481017</c:v>
                </c:pt>
                <c:pt idx="11">
                  <c:v>0.0672629478481017</c:v>
                </c:pt>
                <c:pt idx="12">
                  <c:v>0.0672629478481017</c:v>
                </c:pt>
                <c:pt idx="13">
                  <c:v>0.0672629478481017</c:v>
                </c:pt>
                <c:pt idx="14">
                  <c:v>0.0672629478481017</c:v>
                </c:pt>
                <c:pt idx="15">
                  <c:v>0.0672629478481017</c:v>
                </c:pt>
                <c:pt idx="16">
                  <c:v>0.0672629478481017</c:v>
                </c:pt>
                <c:pt idx="17">
                  <c:v>0.0672629478481017</c:v>
                </c:pt>
                <c:pt idx="18">
                  <c:v>0.0672629478481017</c:v>
                </c:pt>
                <c:pt idx="19">
                  <c:v>0.0672629478481017</c:v>
                </c:pt>
                <c:pt idx="20">
                  <c:v>0.0672629478481017</c:v>
                </c:pt>
                <c:pt idx="21">
                  <c:v>0.0672629478481017</c:v>
                </c:pt>
                <c:pt idx="22">
                  <c:v>0.0672629478481017</c:v>
                </c:pt>
                <c:pt idx="23">
                  <c:v>0.0672629478481017</c:v>
                </c:pt>
                <c:pt idx="24">
                  <c:v>0.0672629478481017</c:v>
                </c:pt>
              </c:numCache>
            </c:numRef>
          </c:val>
        </c:ser>
        <c:ser>
          <c:idx val="16"/>
          <c:order val="16"/>
          <c:val>
            <c:numRef>
              <c:f>'6 component model corrections'!$B$49:$Z$49</c:f>
              <c:numCache>
                <c:formatCode>General</c:formatCode>
                <c:ptCount val="25"/>
                <c:pt idx="0">
                  <c:v>0.0663924116946898</c:v>
                </c:pt>
                <c:pt idx="1">
                  <c:v>0.0663924116946898</c:v>
                </c:pt>
                <c:pt idx="2">
                  <c:v>0.0663924116946898</c:v>
                </c:pt>
                <c:pt idx="3">
                  <c:v>0.0663924116946898</c:v>
                </c:pt>
                <c:pt idx="4">
                  <c:v>0.0663924116946898</c:v>
                </c:pt>
                <c:pt idx="5">
                  <c:v>0.0663924116946898</c:v>
                </c:pt>
                <c:pt idx="6">
                  <c:v>0.0663924116946898</c:v>
                </c:pt>
                <c:pt idx="7">
                  <c:v>0.0663924116946898</c:v>
                </c:pt>
                <c:pt idx="8">
                  <c:v>0.0663924116946898</c:v>
                </c:pt>
                <c:pt idx="9">
                  <c:v>0.0663924116946898</c:v>
                </c:pt>
                <c:pt idx="10">
                  <c:v>0.0663924116946898</c:v>
                </c:pt>
                <c:pt idx="11">
                  <c:v>0.0663924116946898</c:v>
                </c:pt>
                <c:pt idx="12">
                  <c:v>0.0663924116946898</c:v>
                </c:pt>
                <c:pt idx="13">
                  <c:v>0.0663924116946898</c:v>
                </c:pt>
                <c:pt idx="14">
                  <c:v>0.0663924116946898</c:v>
                </c:pt>
                <c:pt idx="15">
                  <c:v>0.0663924116946898</c:v>
                </c:pt>
                <c:pt idx="16">
                  <c:v>0.0663924116946898</c:v>
                </c:pt>
                <c:pt idx="17">
                  <c:v>0.0663924116946898</c:v>
                </c:pt>
                <c:pt idx="18">
                  <c:v>0.0663924116946898</c:v>
                </c:pt>
                <c:pt idx="19">
                  <c:v>0.0663924116946898</c:v>
                </c:pt>
                <c:pt idx="20">
                  <c:v>0.0663924116946898</c:v>
                </c:pt>
                <c:pt idx="21">
                  <c:v>0.0663924116946898</c:v>
                </c:pt>
                <c:pt idx="22">
                  <c:v>0.0663924116946898</c:v>
                </c:pt>
                <c:pt idx="23">
                  <c:v>0.0663924116946898</c:v>
                </c:pt>
                <c:pt idx="24">
                  <c:v>0.0663924116946898</c:v>
                </c:pt>
              </c:numCache>
            </c:numRef>
          </c:val>
        </c:ser>
        <c:bandFmts/>
        <c:axId val="417750120"/>
        <c:axId val="574709096"/>
        <c:axId val="574712216"/>
      </c:surfaceChart>
      <c:catAx>
        <c:axId val="417750120"/>
        <c:scaling>
          <c:orientation val="minMax"/>
        </c:scaling>
        <c:axPos val="b"/>
        <c:tickLblPos val="nextTo"/>
        <c:crossAx val="574709096"/>
        <c:crosses val="autoZero"/>
        <c:auto val="1"/>
        <c:lblAlgn val="ctr"/>
        <c:lblOffset val="100"/>
      </c:catAx>
      <c:valAx>
        <c:axId val="574709096"/>
        <c:scaling>
          <c:orientation val="minMax"/>
        </c:scaling>
        <c:axPos val="l"/>
        <c:majorGridlines/>
        <c:numFmt formatCode="General" sourceLinked="1"/>
        <c:tickLblPos val="none"/>
        <c:crossAx val="417750120"/>
        <c:crosses val="autoZero"/>
        <c:crossBetween val="midCat"/>
      </c:valAx>
      <c:serAx>
        <c:axId val="574712216"/>
        <c:scaling>
          <c:orientation val="minMax"/>
        </c:scaling>
        <c:axPos val="b"/>
        <c:tickLblPos val="nextTo"/>
        <c:crossAx val="574709096"/>
        <c:crosses val="autoZero"/>
      </c:serAx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1.0" l="0.75" r="0.75" t="1.0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18"/>
  <c:chart>
    <c:view3D>
      <c:rotX val="90"/>
      <c:rotY val="0"/>
      <c:perspective val="0"/>
    </c:view3D>
    <c:plotArea>
      <c:layout/>
      <c:surfaceChart>
        <c:ser>
          <c:idx val="0"/>
          <c:order val="0"/>
          <c:val>
            <c:numRef>
              <c:f>'6 component model corrections'!$B$52:$Z$52</c:f>
              <c:numCache>
                <c:formatCode>General</c:formatCode>
                <c:ptCount val="25"/>
                <c:pt idx="0">
                  <c:v>0.0445542523309098</c:v>
                </c:pt>
                <c:pt idx="1">
                  <c:v>0.0445542523309098</c:v>
                </c:pt>
                <c:pt idx="2">
                  <c:v>0.0445542523309098</c:v>
                </c:pt>
                <c:pt idx="3">
                  <c:v>0.0445542523309098</c:v>
                </c:pt>
                <c:pt idx="4">
                  <c:v>0.0445542523309098</c:v>
                </c:pt>
                <c:pt idx="5">
                  <c:v>0.0445542523309098</c:v>
                </c:pt>
                <c:pt idx="6">
                  <c:v>0.0445542523309098</c:v>
                </c:pt>
                <c:pt idx="7">
                  <c:v>0.0445542523309098</c:v>
                </c:pt>
                <c:pt idx="8">
                  <c:v>0.0445542523309098</c:v>
                </c:pt>
                <c:pt idx="9">
                  <c:v>0.0445542523309098</c:v>
                </c:pt>
                <c:pt idx="10">
                  <c:v>0.0445542523309098</c:v>
                </c:pt>
                <c:pt idx="11">
                  <c:v>0.0445542523309098</c:v>
                </c:pt>
                <c:pt idx="12">
                  <c:v>0.0445542523309098</c:v>
                </c:pt>
                <c:pt idx="13">
                  <c:v>0.0445542523309098</c:v>
                </c:pt>
                <c:pt idx="14">
                  <c:v>0.0445542523309098</c:v>
                </c:pt>
                <c:pt idx="15">
                  <c:v>0.0445542523309098</c:v>
                </c:pt>
                <c:pt idx="16">
                  <c:v>0.0445542523309098</c:v>
                </c:pt>
                <c:pt idx="17">
                  <c:v>0.0445542523309098</c:v>
                </c:pt>
                <c:pt idx="18">
                  <c:v>0.0445542523309098</c:v>
                </c:pt>
                <c:pt idx="19">
                  <c:v>0.0445542523309098</c:v>
                </c:pt>
                <c:pt idx="20">
                  <c:v>0.0445542523309098</c:v>
                </c:pt>
                <c:pt idx="21">
                  <c:v>0.0445542523309098</c:v>
                </c:pt>
                <c:pt idx="22">
                  <c:v>0.0445542523309098</c:v>
                </c:pt>
                <c:pt idx="23">
                  <c:v>0.0445542523309098</c:v>
                </c:pt>
                <c:pt idx="24">
                  <c:v>0.0445542523309098</c:v>
                </c:pt>
              </c:numCache>
            </c:numRef>
          </c:val>
        </c:ser>
        <c:ser>
          <c:idx val="1"/>
          <c:order val="1"/>
          <c:val>
            <c:numRef>
              <c:f>'6 component model corrections'!$B$53:$Z$53</c:f>
              <c:numCache>
                <c:formatCode>General</c:formatCode>
                <c:ptCount val="25"/>
                <c:pt idx="0">
                  <c:v>0.0612111692043264</c:v>
                </c:pt>
                <c:pt idx="1">
                  <c:v>0.0612111692043265</c:v>
                </c:pt>
                <c:pt idx="2">
                  <c:v>0.0612111692043264</c:v>
                </c:pt>
                <c:pt idx="3">
                  <c:v>0.0612111692043264</c:v>
                </c:pt>
                <c:pt idx="4">
                  <c:v>0.0612111692043264</c:v>
                </c:pt>
                <c:pt idx="5">
                  <c:v>0.0612111692043264</c:v>
                </c:pt>
                <c:pt idx="6">
                  <c:v>0.0612111692043264</c:v>
                </c:pt>
                <c:pt idx="7">
                  <c:v>0.0612111692043264</c:v>
                </c:pt>
                <c:pt idx="8">
                  <c:v>0.0612111692043264</c:v>
                </c:pt>
                <c:pt idx="9">
                  <c:v>0.0612111692043265</c:v>
                </c:pt>
                <c:pt idx="10">
                  <c:v>0.0612111692043264</c:v>
                </c:pt>
                <c:pt idx="11">
                  <c:v>0.0612111692043264</c:v>
                </c:pt>
                <c:pt idx="12">
                  <c:v>0.0612111692043265</c:v>
                </c:pt>
                <c:pt idx="13">
                  <c:v>0.0612111692043264</c:v>
                </c:pt>
                <c:pt idx="14">
                  <c:v>0.0612111692043265</c:v>
                </c:pt>
                <c:pt idx="15">
                  <c:v>0.0612111692043264</c:v>
                </c:pt>
                <c:pt idx="16">
                  <c:v>0.0612111692043264</c:v>
                </c:pt>
                <c:pt idx="17">
                  <c:v>0.0612111692043264</c:v>
                </c:pt>
                <c:pt idx="18">
                  <c:v>0.0612111692043264</c:v>
                </c:pt>
                <c:pt idx="19">
                  <c:v>0.0612111692043264</c:v>
                </c:pt>
                <c:pt idx="20">
                  <c:v>0.0612111692043265</c:v>
                </c:pt>
                <c:pt idx="21">
                  <c:v>0.0612111692043264</c:v>
                </c:pt>
                <c:pt idx="22">
                  <c:v>0.0612111692043265</c:v>
                </c:pt>
                <c:pt idx="23">
                  <c:v>0.0612111692043265</c:v>
                </c:pt>
                <c:pt idx="24">
                  <c:v>0.0612111692043264</c:v>
                </c:pt>
              </c:numCache>
            </c:numRef>
          </c:val>
        </c:ser>
        <c:ser>
          <c:idx val="2"/>
          <c:order val="2"/>
          <c:val>
            <c:numRef>
              <c:f>'6 component model corrections'!$B$54:$Z$54</c:f>
              <c:numCache>
                <c:formatCode>General</c:formatCode>
                <c:ptCount val="25"/>
                <c:pt idx="0">
                  <c:v>0.0697925150105093</c:v>
                </c:pt>
                <c:pt idx="1">
                  <c:v>0.0697925150105093</c:v>
                </c:pt>
                <c:pt idx="2">
                  <c:v>0.0697925150105093</c:v>
                </c:pt>
                <c:pt idx="3">
                  <c:v>0.0697925150105093</c:v>
                </c:pt>
                <c:pt idx="4">
                  <c:v>0.0697925150105093</c:v>
                </c:pt>
                <c:pt idx="5">
                  <c:v>0.0697925150105093</c:v>
                </c:pt>
                <c:pt idx="6">
                  <c:v>0.0697925150105093</c:v>
                </c:pt>
                <c:pt idx="7">
                  <c:v>0.0697925150105093</c:v>
                </c:pt>
                <c:pt idx="8">
                  <c:v>0.0697925150105093</c:v>
                </c:pt>
                <c:pt idx="9">
                  <c:v>0.0697925150105093</c:v>
                </c:pt>
                <c:pt idx="10">
                  <c:v>0.0697925150105093</c:v>
                </c:pt>
                <c:pt idx="11">
                  <c:v>0.0697925150105093</c:v>
                </c:pt>
                <c:pt idx="12">
                  <c:v>0.0697925150105093</c:v>
                </c:pt>
                <c:pt idx="13">
                  <c:v>0.0697925150105093</c:v>
                </c:pt>
                <c:pt idx="14">
                  <c:v>0.0697925150105093</c:v>
                </c:pt>
                <c:pt idx="15">
                  <c:v>0.0697925150105093</c:v>
                </c:pt>
                <c:pt idx="16">
                  <c:v>0.0697925150105093</c:v>
                </c:pt>
                <c:pt idx="17">
                  <c:v>0.0697925150105093</c:v>
                </c:pt>
                <c:pt idx="18">
                  <c:v>0.0697925150105093</c:v>
                </c:pt>
                <c:pt idx="19">
                  <c:v>0.0697925150105093</c:v>
                </c:pt>
                <c:pt idx="20">
                  <c:v>0.0697925150105093</c:v>
                </c:pt>
                <c:pt idx="21">
                  <c:v>0.0697925150105093</c:v>
                </c:pt>
                <c:pt idx="22">
                  <c:v>0.0697925150105093</c:v>
                </c:pt>
                <c:pt idx="23">
                  <c:v>0.0697925150105093</c:v>
                </c:pt>
                <c:pt idx="24">
                  <c:v>0.0697925150105093</c:v>
                </c:pt>
              </c:numCache>
            </c:numRef>
          </c:val>
        </c:ser>
        <c:ser>
          <c:idx val="3"/>
          <c:order val="3"/>
          <c:val>
            <c:numRef>
              <c:f>'6 component model corrections'!$B$55:$Z$55</c:f>
              <c:numCache>
                <c:formatCode>General</c:formatCode>
                <c:ptCount val="25"/>
                <c:pt idx="0">
                  <c:v>0.0720313436693001</c:v>
                </c:pt>
                <c:pt idx="1">
                  <c:v>0.0720313436693001</c:v>
                </c:pt>
                <c:pt idx="2">
                  <c:v>0.0720313436693001</c:v>
                </c:pt>
                <c:pt idx="3">
                  <c:v>0.0720313436693001</c:v>
                </c:pt>
                <c:pt idx="4">
                  <c:v>0.0720313436693001</c:v>
                </c:pt>
                <c:pt idx="5">
                  <c:v>0.0720313436693001</c:v>
                </c:pt>
                <c:pt idx="6">
                  <c:v>0.0720313436693001</c:v>
                </c:pt>
                <c:pt idx="7">
                  <c:v>0.0720313436693001</c:v>
                </c:pt>
                <c:pt idx="8">
                  <c:v>0.0720313436693001</c:v>
                </c:pt>
                <c:pt idx="9">
                  <c:v>0.0720313436693001</c:v>
                </c:pt>
                <c:pt idx="10">
                  <c:v>0.0720313436693001</c:v>
                </c:pt>
                <c:pt idx="11">
                  <c:v>0.0720313436693001</c:v>
                </c:pt>
                <c:pt idx="12">
                  <c:v>0.0720313436693001</c:v>
                </c:pt>
                <c:pt idx="13">
                  <c:v>0.0720313436693001</c:v>
                </c:pt>
                <c:pt idx="14">
                  <c:v>0.0720313436693001</c:v>
                </c:pt>
                <c:pt idx="15">
                  <c:v>0.0720313436693001</c:v>
                </c:pt>
                <c:pt idx="16">
                  <c:v>0.0720313436693001</c:v>
                </c:pt>
                <c:pt idx="17">
                  <c:v>0.0720313436693001</c:v>
                </c:pt>
                <c:pt idx="18">
                  <c:v>0.0720313436693001</c:v>
                </c:pt>
                <c:pt idx="19">
                  <c:v>0.0720313436693001</c:v>
                </c:pt>
                <c:pt idx="20">
                  <c:v>0.0720313436693001</c:v>
                </c:pt>
                <c:pt idx="21">
                  <c:v>0.0720313436693001</c:v>
                </c:pt>
                <c:pt idx="22">
                  <c:v>0.0720313436693001</c:v>
                </c:pt>
                <c:pt idx="23">
                  <c:v>0.0720313436693001</c:v>
                </c:pt>
                <c:pt idx="24">
                  <c:v>0.0720313436693001</c:v>
                </c:pt>
              </c:numCache>
            </c:numRef>
          </c:val>
        </c:ser>
        <c:ser>
          <c:idx val="4"/>
          <c:order val="4"/>
          <c:val>
            <c:numRef>
              <c:f>'6 component model corrections'!$B$56:$Z$56</c:f>
              <c:numCache>
                <c:formatCode>General</c:formatCode>
                <c:ptCount val="25"/>
                <c:pt idx="0">
                  <c:v>0.0712168079073012</c:v>
                </c:pt>
                <c:pt idx="1">
                  <c:v>0.0712168079073012</c:v>
                </c:pt>
                <c:pt idx="2">
                  <c:v>0.0712168079073012</c:v>
                </c:pt>
                <c:pt idx="3">
                  <c:v>0.0712168079073012</c:v>
                </c:pt>
                <c:pt idx="4">
                  <c:v>0.0712168079073012</c:v>
                </c:pt>
                <c:pt idx="5">
                  <c:v>0.0712168079073012</c:v>
                </c:pt>
                <c:pt idx="6">
                  <c:v>0.0712168079073012</c:v>
                </c:pt>
                <c:pt idx="7">
                  <c:v>0.0712168079073012</c:v>
                </c:pt>
                <c:pt idx="8">
                  <c:v>0.0712168079073012</c:v>
                </c:pt>
                <c:pt idx="9">
                  <c:v>0.0712168079073012</c:v>
                </c:pt>
                <c:pt idx="10">
                  <c:v>0.0712168079073012</c:v>
                </c:pt>
                <c:pt idx="11">
                  <c:v>0.0712168079073012</c:v>
                </c:pt>
                <c:pt idx="12">
                  <c:v>0.0712168079073012</c:v>
                </c:pt>
                <c:pt idx="13">
                  <c:v>0.0712168079073012</c:v>
                </c:pt>
                <c:pt idx="14">
                  <c:v>0.0712168079073012</c:v>
                </c:pt>
                <c:pt idx="15">
                  <c:v>0.0712168079073012</c:v>
                </c:pt>
                <c:pt idx="16">
                  <c:v>0.0712168079073012</c:v>
                </c:pt>
                <c:pt idx="17">
                  <c:v>0.0712168079073012</c:v>
                </c:pt>
                <c:pt idx="18">
                  <c:v>0.0712168079073012</c:v>
                </c:pt>
                <c:pt idx="19">
                  <c:v>0.0712168079073012</c:v>
                </c:pt>
                <c:pt idx="20">
                  <c:v>0.0712168079073012</c:v>
                </c:pt>
                <c:pt idx="21">
                  <c:v>0.0712168079073012</c:v>
                </c:pt>
                <c:pt idx="22">
                  <c:v>0.0712168079073012</c:v>
                </c:pt>
                <c:pt idx="23">
                  <c:v>0.0712168079073012</c:v>
                </c:pt>
                <c:pt idx="24">
                  <c:v>0.0712168079073012</c:v>
                </c:pt>
              </c:numCache>
            </c:numRef>
          </c:val>
        </c:ser>
        <c:ser>
          <c:idx val="5"/>
          <c:order val="5"/>
          <c:val>
            <c:numRef>
              <c:f>'6 component model corrections'!$B$57:$Z$57</c:f>
              <c:numCache>
                <c:formatCode>General</c:formatCode>
                <c:ptCount val="25"/>
                <c:pt idx="0">
                  <c:v>0.0695749797382798</c:v>
                </c:pt>
                <c:pt idx="1">
                  <c:v>0.0695749797382798</c:v>
                </c:pt>
                <c:pt idx="2">
                  <c:v>0.0695749797382798</c:v>
                </c:pt>
                <c:pt idx="3">
                  <c:v>0.0695749797382798</c:v>
                </c:pt>
                <c:pt idx="4">
                  <c:v>0.0695749797382798</c:v>
                </c:pt>
                <c:pt idx="5">
                  <c:v>0.0695749797382798</c:v>
                </c:pt>
                <c:pt idx="6">
                  <c:v>0.0695749797382798</c:v>
                </c:pt>
                <c:pt idx="7">
                  <c:v>0.0695749797382798</c:v>
                </c:pt>
                <c:pt idx="8">
                  <c:v>0.0695749797382798</c:v>
                </c:pt>
                <c:pt idx="9">
                  <c:v>0.0695749797382798</c:v>
                </c:pt>
                <c:pt idx="10">
                  <c:v>0.0695749797382798</c:v>
                </c:pt>
                <c:pt idx="11">
                  <c:v>0.0695749797382798</c:v>
                </c:pt>
                <c:pt idx="12">
                  <c:v>0.0695749797382798</c:v>
                </c:pt>
                <c:pt idx="13">
                  <c:v>0.0695749797382798</c:v>
                </c:pt>
                <c:pt idx="14">
                  <c:v>0.0695749797382798</c:v>
                </c:pt>
                <c:pt idx="15">
                  <c:v>0.0695749797382798</c:v>
                </c:pt>
                <c:pt idx="16">
                  <c:v>0.0695749797382798</c:v>
                </c:pt>
                <c:pt idx="17">
                  <c:v>0.0695749797382798</c:v>
                </c:pt>
                <c:pt idx="18">
                  <c:v>0.0695749797382798</c:v>
                </c:pt>
                <c:pt idx="19">
                  <c:v>0.0695749797382798</c:v>
                </c:pt>
                <c:pt idx="20">
                  <c:v>0.0695749797382798</c:v>
                </c:pt>
                <c:pt idx="21">
                  <c:v>0.0695749797382798</c:v>
                </c:pt>
                <c:pt idx="22">
                  <c:v>0.0695749797382798</c:v>
                </c:pt>
                <c:pt idx="23">
                  <c:v>0.0695749797382798</c:v>
                </c:pt>
                <c:pt idx="24">
                  <c:v>0.0695749797382798</c:v>
                </c:pt>
              </c:numCache>
            </c:numRef>
          </c:val>
        </c:ser>
        <c:ser>
          <c:idx val="6"/>
          <c:order val="6"/>
          <c:val>
            <c:numRef>
              <c:f>'6 component model corrections'!$B$58:$Z$58</c:f>
              <c:numCache>
                <c:formatCode>General</c:formatCode>
                <c:ptCount val="25"/>
                <c:pt idx="0">
                  <c:v>0.0694085094078132</c:v>
                </c:pt>
                <c:pt idx="1">
                  <c:v>0.0694085094078132</c:v>
                </c:pt>
                <c:pt idx="2">
                  <c:v>0.0694085094078132</c:v>
                </c:pt>
                <c:pt idx="3">
                  <c:v>0.0694085094078132</c:v>
                </c:pt>
                <c:pt idx="4">
                  <c:v>0.0694085094078132</c:v>
                </c:pt>
                <c:pt idx="5">
                  <c:v>0.0694085094078132</c:v>
                </c:pt>
                <c:pt idx="6">
                  <c:v>0.0694085094078132</c:v>
                </c:pt>
                <c:pt idx="7">
                  <c:v>0.0694085094078132</c:v>
                </c:pt>
                <c:pt idx="8">
                  <c:v>0.0694085094078132</c:v>
                </c:pt>
                <c:pt idx="9">
                  <c:v>0.0694085094078132</c:v>
                </c:pt>
                <c:pt idx="10">
                  <c:v>0.0694085094078132</c:v>
                </c:pt>
                <c:pt idx="11">
                  <c:v>0.0694085094078132</c:v>
                </c:pt>
                <c:pt idx="12">
                  <c:v>0.0694085094078132</c:v>
                </c:pt>
                <c:pt idx="13">
                  <c:v>0.0694085094078132</c:v>
                </c:pt>
                <c:pt idx="14">
                  <c:v>0.0694085094078132</c:v>
                </c:pt>
                <c:pt idx="15">
                  <c:v>0.0694085094078132</c:v>
                </c:pt>
                <c:pt idx="16">
                  <c:v>0.0694085094078132</c:v>
                </c:pt>
                <c:pt idx="17">
                  <c:v>0.0694085094078132</c:v>
                </c:pt>
                <c:pt idx="18">
                  <c:v>0.0694085094078132</c:v>
                </c:pt>
                <c:pt idx="19">
                  <c:v>0.0694085094078132</c:v>
                </c:pt>
                <c:pt idx="20">
                  <c:v>0.0694085094078132</c:v>
                </c:pt>
                <c:pt idx="21">
                  <c:v>0.0694085094078132</c:v>
                </c:pt>
                <c:pt idx="22">
                  <c:v>0.0694085094078132</c:v>
                </c:pt>
                <c:pt idx="23">
                  <c:v>0.0694085094078132</c:v>
                </c:pt>
                <c:pt idx="24">
                  <c:v>0.0694085094078132</c:v>
                </c:pt>
              </c:numCache>
            </c:numRef>
          </c:val>
        </c:ser>
        <c:ser>
          <c:idx val="7"/>
          <c:order val="7"/>
          <c:val>
            <c:numRef>
              <c:f>'6 component model corrections'!$B$59:$Z$59</c:f>
              <c:numCache>
                <c:formatCode>General</c:formatCode>
                <c:ptCount val="25"/>
                <c:pt idx="0">
                  <c:v>0.0731419732120118</c:v>
                </c:pt>
                <c:pt idx="1">
                  <c:v>0.0731419732120118</c:v>
                </c:pt>
                <c:pt idx="2">
                  <c:v>0.0731419732120118</c:v>
                </c:pt>
                <c:pt idx="3">
                  <c:v>0.0731419732120118</c:v>
                </c:pt>
                <c:pt idx="4">
                  <c:v>0.0731419732120118</c:v>
                </c:pt>
                <c:pt idx="5">
                  <c:v>0.0731419732120118</c:v>
                </c:pt>
                <c:pt idx="6">
                  <c:v>0.0731419732120118</c:v>
                </c:pt>
                <c:pt idx="7">
                  <c:v>0.0731419732120118</c:v>
                </c:pt>
                <c:pt idx="8">
                  <c:v>0.0731419732120118</c:v>
                </c:pt>
                <c:pt idx="9">
                  <c:v>0.0731419732120118</c:v>
                </c:pt>
                <c:pt idx="10">
                  <c:v>0.0731419732120118</c:v>
                </c:pt>
                <c:pt idx="11">
                  <c:v>0.0731419732120118</c:v>
                </c:pt>
                <c:pt idx="12">
                  <c:v>0.0731419732120118</c:v>
                </c:pt>
                <c:pt idx="13">
                  <c:v>0.0731419732120118</c:v>
                </c:pt>
                <c:pt idx="14">
                  <c:v>0.0731419732120118</c:v>
                </c:pt>
                <c:pt idx="15">
                  <c:v>0.0731419732120118</c:v>
                </c:pt>
                <c:pt idx="16">
                  <c:v>0.0731419732120118</c:v>
                </c:pt>
                <c:pt idx="17">
                  <c:v>0.0731419732120118</c:v>
                </c:pt>
                <c:pt idx="18">
                  <c:v>0.0731419732120118</c:v>
                </c:pt>
                <c:pt idx="19">
                  <c:v>0.0731419732120118</c:v>
                </c:pt>
                <c:pt idx="20">
                  <c:v>0.0731419732120118</c:v>
                </c:pt>
                <c:pt idx="21">
                  <c:v>0.0731419732120118</c:v>
                </c:pt>
                <c:pt idx="22">
                  <c:v>0.0731419732120118</c:v>
                </c:pt>
                <c:pt idx="23">
                  <c:v>0.0731419732120118</c:v>
                </c:pt>
                <c:pt idx="24">
                  <c:v>0.0731419732120118</c:v>
                </c:pt>
              </c:numCache>
            </c:numRef>
          </c:val>
        </c:ser>
        <c:ser>
          <c:idx val="8"/>
          <c:order val="8"/>
          <c:val>
            <c:numRef>
              <c:f>'6 component model corrections'!$B$60:$Z$60</c:f>
              <c:numCache>
                <c:formatCode>General</c:formatCode>
                <c:ptCount val="25"/>
                <c:pt idx="0">
                  <c:v>0.0825313149416576</c:v>
                </c:pt>
                <c:pt idx="1">
                  <c:v>0.0825313149416576</c:v>
                </c:pt>
                <c:pt idx="2">
                  <c:v>0.0825313149416576</c:v>
                </c:pt>
                <c:pt idx="3">
                  <c:v>0.0825313149416576</c:v>
                </c:pt>
                <c:pt idx="4">
                  <c:v>0.0825313149416576</c:v>
                </c:pt>
                <c:pt idx="5">
                  <c:v>0.0825313149416576</c:v>
                </c:pt>
                <c:pt idx="6">
                  <c:v>0.0825313149416576</c:v>
                </c:pt>
                <c:pt idx="7">
                  <c:v>0.0825313149416576</c:v>
                </c:pt>
                <c:pt idx="8">
                  <c:v>0.0825313149416576</c:v>
                </c:pt>
                <c:pt idx="9">
                  <c:v>0.0825313149416576</c:v>
                </c:pt>
                <c:pt idx="10">
                  <c:v>0.0825313149416576</c:v>
                </c:pt>
                <c:pt idx="11">
                  <c:v>0.0825313149416576</c:v>
                </c:pt>
                <c:pt idx="12">
                  <c:v>0.0825313149416576</c:v>
                </c:pt>
                <c:pt idx="13">
                  <c:v>0.0825313149416576</c:v>
                </c:pt>
                <c:pt idx="14">
                  <c:v>0.0825313149416576</c:v>
                </c:pt>
                <c:pt idx="15">
                  <c:v>0.0825313149416576</c:v>
                </c:pt>
                <c:pt idx="16">
                  <c:v>0.0825313149416576</c:v>
                </c:pt>
                <c:pt idx="17">
                  <c:v>0.0825313149416576</c:v>
                </c:pt>
                <c:pt idx="18">
                  <c:v>0.0825313149416576</c:v>
                </c:pt>
                <c:pt idx="19">
                  <c:v>0.0825313149416576</c:v>
                </c:pt>
                <c:pt idx="20">
                  <c:v>0.0825313149416576</c:v>
                </c:pt>
                <c:pt idx="21">
                  <c:v>0.0825313149416576</c:v>
                </c:pt>
                <c:pt idx="22">
                  <c:v>0.0825313149416576</c:v>
                </c:pt>
                <c:pt idx="23">
                  <c:v>0.0825313149416576</c:v>
                </c:pt>
                <c:pt idx="24">
                  <c:v>0.0825313149416576</c:v>
                </c:pt>
              </c:numCache>
            </c:numRef>
          </c:val>
        </c:ser>
        <c:ser>
          <c:idx val="9"/>
          <c:order val="9"/>
          <c:val>
            <c:numRef>
              <c:f>'6 component model corrections'!$B$61:$Z$61</c:f>
              <c:numCache>
                <c:formatCode>General</c:formatCode>
                <c:ptCount val="25"/>
                <c:pt idx="0">
                  <c:v>0.0979608516931924</c:v>
                </c:pt>
                <c:pt idx="1">
                  <c:v>0.0979608516931924</c:v>
                </c:pt>
                <c:pt idx="2">
                  <c:v>0.0979608516931924</c:v>
                </c:pt>
                <c:pt idx="3">
                  <c:v>0.0979608516931924</c:v>
                </c:pt>
                <c:pt idx="4">
                  <c:v>0.0979608516931924</c:v>
                </c:pt>
                <c:pt idx="5">
                  <c:v>0.0979608516931924</c:v>
                </c:pt>
                <c:pt idx="6">
                  <c:v>0.0979608516931924</c:v>
                </c:pt>
                <c:pt idx="7">
                  <c:v>0.0979608516931924</c:v>
                </c:pt>
                <c:pt idx="8">
                  <c:v>0.0979608516931924</c:v>
                </c:pt>
                <c:pt idx="9">
                  <c:v>0.0979608516931924</c:v>
                </c:pt>
                <c:pt idx="10">
                  <c:v>0.0979608516931924</c:v>
                </c:pt>
                <c:pt idx="11">
                  <c:v>0.0979608516931924</c:v>
                </c:pt>
                <c:pt idx="12">
                  <c:v>0.0979608516931924</c:v>
                </c:pt>
                <c:pt idx="13">
                  <c:v>0.0979608516931924</c:v>
                </c:pt>
                <c:pt idx="14">
                  <c:v>0.0979608516931924</c:v>
                </c:pt>
                <c:pt idx="15">
                  <c:v>0.0979608516931924</c:v>
                </c:pt>
                <c:pt idx="16">
                  <c:v>0.0979608516931924</c:v>
                </c:pt>
                <c:pt idx="17">
                  <c:v>0.0979608516931924</c:v>
                </c:pt>
                <c:pt idx="18">
                  <c:v>0.0979608516931924</c:v>
                </c:pt>
                <c:pt idx="19">
                  <c:v>0.0979608516931924</c:v>
                </c:pt>
                <c:pt idx="20">
                  <c:v>0.0979608516931924</c:v>
                </c:pt>
                <c:pt idx="21">
                  <c:v>0.0979608516931924</c:v>
                </c:pt>
                <c:pt idx="22">
                  <c:v>0.0979608516931924</c:v>
                </c:pt>
                <c:pt idx="23">
                  <c:v>0.0979608516931924</c:v>
                </c:pt>
                <c:pt idx="24">
                  <c:v>0.0979608516931924</c:v>
                </c:pt>
              </c:numCache>
            </c:numRef>
          </c:val>
        </c:ser>
        <c:ser>
          <c:idx val="10"/>
          <c:order val="10"/>
          <c:val>
            <c:numRef>
              <c:f>'6 component model corrections'!$B$62:$Z$62</c:f>
              <c:numCache>
                <c:formatCode>General</c:formatCode>
                <c:ptCount val="25"/>
                <c:pt idx="0">
                  <c:v>0.118770087178871</c:v>
                </c:pt>
                <c:pt idx="1">
                  <c:v>0.118770087178871</c:v>
                </c:pt>
                <c:pt idx="2">
                  <c:v>0.118770087178871</c:v>
                </c:pt>
                <c:pt idx="3">
                  <c:v>0.118770087178871</c:v>
                </c:pt>
                <c:pt idx="4">
                  <c:v>0.118770087178871</c:v>
                </c:pt>
                <c:pt idx="5">
                  <c:v>0.118770087178871</c:v>
                </c:pt>
                <c:pt idx="6">
                  <c:v>0.118770087178871</c:v>
                </c:pt>
                <c:pt idx="7">
                  <c:v>0.118770087178871</c:v>
                </c:pt>
                <c:pt idx="8">
                  <c:v>0.118770087178871</c:v>
                </c:pt>
                <c:pt idx="9">
                  <c:v>0.118770087178871</c:v>
                </c:pt>
                <c:pt idx="10">
                  <c:v>0.118770087178871</c:v>
                </c:pt>
                <c:pt idx="11">
                  <c:v>0.118770087178871</c:v>
                </c:pt>
                <c:pt idx="12">
                  <c:v>0.118770087178871</c:v>
                </c:pt>
                <c:pt idx="13">
                  <c:v>0.118770087178871</c:v>
                </c:pt>
                <c:pt idx="14">
                  <c:v>0.118770087178871</c:v>
                </c:pt>
                <c:pt idx="15">
                  <c:v>0.118770087178871</c:v>
                </c:pt>
                <c:pt idx="16">
                  <c:v>0.118770087178871</c:v>
                </c:pt>
                <c:pt idx="17">
                  <c:v>0.118770087178871</c:v>
                </c:pt>
                <c:pt idx="18">
                  <c:v>0.118770087178871</c:v>
                </c:pt>
                <c:pt idx="19">
                  <c:v>0.118770087178871</c:v>
                </c:pt>
                <c:pt idx="20">
                  <c:v>0.118770087178871</c:v>
                </c:pt>
                <c:pt idx="21">
                  <c:v>0.118770087178871</c:v>
                </c:pt>
                <c:pt idx="22">
                  <c:v>0.118770087178871</c:v>
                </c:pt>
                <c:pt idx="23">
                  <c:v>0.118770087178871</c:v>
                </c:pt>
                <c:pt idx="24">
                  <c:v>0.118770087178871</c:v>
                </c:pt>
              </c:numCache>
            </c:numRef>
          </c:val>
        </c:ser>
        <c:ser>
          <c:idx val="11"/>
          <c:order val="11"/>
          <c:val>
            <c:numRef>
              <c:f>'6 component model corrections'!$B$63:$Z$63</c:f>
              <c:numCache>
                <c:formatCode>General</c:formatCode>
                <c:ptCount val="25"/>
                <c:pt idx="0">
                  <c:v>0.144005256981444</c:v>
                </c:pt>
                <c:pt idx="1">
                  <c:v>0.144005256981444</c:v>
                </c:pt>
                <c:pt idx="2">
                  <c:v>0.144005256981444</c:v>
                </c:pt>
                <c:pt idx="3">
                  <c:v>0.144005256981444</c:v>
                </c:pt>
                <c:pt idx="4">
                  <c:v>0.144005256981444</c:v>
                </c:pt>
                <c:pt idx="5">
                  <c:v>0.144005256981444</c:v>
                </c:pt>
                <c:pt idx="6">
                  <c:v>0.144005256981444</c:v>
                </c:pt>
                <c:pt idx="7">
                  <c:v>0.144005256981444</c:v>
                </c:pt>
                <c:pt idx="8">
                  <c:v>0.144005256981444</c:v>
                </c:pt>
                <c:pt idx="9">
                  <c:v>0.144005256981444</c:v>
                </c:pt>
                <c:pt idx="10">
                  <c:v>0.144005256981444</c:v>
                </c:pt>
                <c:pt idx="11">
                  <c:v>0.144005256981444</c:v>
                </c:pt>
                <c:pt idx="12">
                  <c:v>0.144005256981444</c:v>
                </c:pt>
                <c:pt idx="13">
                  <c:v>0.144005256981444</c:v>
                </c:pt>
                <c:pt idx="14">
                  <c:v>0.144005256981444</c:v>
                </c:pt>
                <c:pt idx="15">
                  <c:v>0.144005256981444</c:v>
                </c:pt>
                <c:pt idx="16">
                  <c:v>0.144005256981444</c:v>
                </c:pt>
                <c:pt idx="17">
                  <c:v>0.144005256981444</c:v>
                </c:pt>
                <c:pt idx="18">
                  <c:v>0.144005256981444</c:v>
                </c:pt>
                <c:pt idx="19">
                  <c:v>0.144005256981444</c:v>
                </c:pt>
                <c:pt idx="20">
                  <c:v>0.144005256981444</c:v>
                </c:pt>
                <c:pt idx="21">
                  <c:v>0.144005256981444</c:v>
                </c:pt>
                <c:pt idx="22">
                  <c:v>0.144005256981444</c:v>
                </c:pt>
                <c:pt idx="23">
                  <c:v>0.144005256981444</c:v>
                </c:pt>
                <c:pt idx="24">
                  <c:v>0.144005256981444</c:v>
                </c:pt>
              </c:numCache>
            </c:numRef>
          </c:val>
        </c:ser>
        <c:ser>
          <c:idx val="12"/>
          <c:order val="12"/>
          <c:val>
            <c:numRef>
              <c:f>'6 component model corrections'!$B$64:$Z$64</c:f>
              <c:numCache>
                <c:formatCode>General</c:formatCode>
                <c:ptCount val="25"/>
                <c:pt idx="0">
                  <c:v>0.172815819128661</c:v>
                </c:pt>
                <c:pt idx="1">
                  <c:v>0.172815819128661</c:v>
                </c:pt>
                <c:pt idx="2">
                  <c:v>0.172815819128661</c:v>
                </c:pt>
                <c:pt idx="3">
                  <c:v>0.172815819128661</c:v>
                </c:pt>
                <c:pt idx="4">
                  <c:v>0.172815819128661</c:v>
                </c:pt>
                <c:pt idx="5">
                  <c:v>0.172815819128661</c:v>
                </c:pt>
                <c:pt idx="6">
                  <c:v>0.172815819128661</c:v>
                </c:pt>
                <c:pt idx="7">
                  <c:v>0.172815819128661</c:v>
                </c:pt>
                <c:pt idx="8">
                  <c:v>0.172815819128661</c:v>
                </c:pt>
                <c:pt idx="9">
                  <c:v>0.172815819128661</c:v>
                </c:pt>
                <c:pt idx="10">
                  <c:v>0.172815819128661</c:v>
                </c:pt>
                <c:pt idx="11">
                  <c:v>0.172815819128661</c:v>
                </c:pt>
                <c:pt idx="12">
                  <c:v>0.172815819128661</c:v>
                </c:pt>
                <c:pt idx="13">
                  <c:v>0.172815819128661</c:v>
                </c:pt>
                <c:pt idx="14">
                  <c:v>0.172815819128661</c:v>
                </c:pt>
                <c:pt idx="15">
                  <c:v>0.172815819128661</c:v>
                </c:pt>
                <c:pt idx="16">
                  <c:v>0.172815819128661</c:v>
                </c:pt>
                <c:pt idx="17">
                  <c:v>0.172815819128661</c:v>
                </c:pt>
                <c:pt idx="18">
                  <c:v>0.172815819128661</c:v>
                </c:pt>
                <c:pt idx="19">
                  <c:v>0.172815819128661</c:v>
                </c:pt>
                <c:pt idx="20">
                  <c:v>0.172815819128661</c:v>
                </c:pt>
                <c:pt idx="21">
                  <c:v>0.172815819128661</c:v>
                </c:pt>
                <c:pt idx="22">
                  <c:v>0.172815819128661</c:v>
                </c:pt>
                <c:pt idx="23">
                  <c:v>0.172815819128661</c:v>
                </c:pt>
                <c:pt idx="24">
                  <c:v>0.172815819128661</c:v>
                </c:pt>
              </c:numCache>
            </c:numRef>
          </c:val>
        </c:ser>
        <c:ser>
          <c:idx val="13"/>
          <c:order val="13"/>
          <c:val>
            <c:numRef>
              <c:f>'6 component model corrections'!$B$65:$Z$65</c:f>
              <c:numCache>
                <c:formatCode>General</c:formatCode>
                <c:ptCount val="25"/>
                <c:pt idx="0">
                  <c:v>0.204522556367771</c:v>
                </c:pt>
                <c:pt idx="1">
                  <c:v>0.204522556367771</c:v>
                </c:pt>
                <c:pt idx="2">
                  <c:v>0.204522556367771</c:v>
                </c:pt>
                <c:pt idx="3">
                  <c:v>0.204522556367771</c:v>
                </c:pt>
                <c:pt idx="4">
                  <c:v>0.204522556367771</c:v>
                </c:pt>
                <c:pt idx="5">
                  <c:v>0.204522556367771</c:v>
                </c:pt>
                <c:pt idx="6">
                  <c:v>0.204522556367771</c:v>
                </c:pt>
                <c:pt idx="7">
                  <c:v>0.204522556367771</c:v>
                </c:pt>
                <c:pt idx="8">
                  <c:v>0.204522556367771</c:v>
                </c:pt>
                <c:pt idx="9">
                  <c:v>0.204522556367771</c:v>
                </c:pt>
                <c:pt idx="10">
                  <c:v>0.204522556367771</c:v>
                </c:pt>
                <c:pt idx="11">
                  <c:v>0.204522556367771</c:v>
                </c:pt>
                <c:pt idx="12">
                  <c:v>0.204522556367771</c:v>
                </c:pt>
                <c:pt idx="13">
                  <c:v>0.204522556367771</c:v>
                </c:pt>
                <c:pt idx="14">
                  <c:v>0.204522556367771</c:v>
                </c:pt>
                <c:pt idx="15">
                  <c:v>0.204522556367771</c:v>
                </c:pt>
                <c:pt idx="16">
                  <c:v>0.204522556367771</c:v>
                </c:pt>
                <c:pt idx="17">
                  <c:v>0.204522556367771</c:v>
                </c:pt>
                <c:pt idx="18">
                  <c:v>0.204522556367771</c:v>
                </c:pt>
                <c:pt idx="19">
                  <c:v>0.204522556367771</c:v>
                </c:pt>
                <c:pt idx="20">
                  <c:v>0.204522556367771</c:v>
                </c:pt>
                <c:pt idx="21">
                  <c:v>0.204522556367771</c:v>
                </c:pt>
                <c:pt idx="22">
                  <c:v>0.204522556367771</c:v>
                </c:pt>
                <c:pt idx="23">
                  <c:v>0.204522556367771</c:v>
                </c:pt>
                <c:pt idx="24">
                  <c:v>0.204522556367771</c:v>
                </c:pt>
              </c:numCache>
            </c:numRef>
          </c:val>
        </c:ser>
        <c:ser>
          <c:idx val="14"/>
          <c:order val="14"/>
          <c:val>
            <c:numRef>
              <c:f>'6 component model corrections'!$B$66:$Z$66</c:f>
              <c:numCache>
                <c:formatCode>General</c:formatCode>
                <c:ptCount val="25"/>
                <c:pt idx="0">
                  <c:v>0.238578276658687</c:v>
                </c:pt>
                <c:pt idx="1">
                  <c:v>0.238578276658687</c:v>
                </c:pt>
                <c:pt idx="2">
                  <c:v>0.238578276658687</c:v>
                </c:pt>
                <c:pt idx="3">
                  <c:v>0.238578276658687</c:v>
                </c:pt>
                <c:pt idx="4">
                  <c:v>0.238578276658687</c:v>
                </c:pt>
                <c:pt idx="5">
                  <c:v>0.238578276658687</c:v>
                </c:pt>
                <c:pt idx="6">
                  <c:v>0.238578276658687</c:v>
                </c:pt>
                <c:pt idx="7">
                  <c:v>0.238578276658687</c:v>
                </c:pt>
                <c:pt idx="8">
                  <c:v>0.238578276658687</c:v>
                </c:pt>
                <c:pt idx="9">
                  <c:v>0.238578276658687</c:v>
                </c:pt>
                <c:pt idx="10">
                  <c:v>0.238578276658687</c:v>
                </c:pt>
                <c:pt idx="11">
                  <c:v>0.238578276658687</c:v>
                </c:pt>
                <c:pt idx="12">
                  <c:v>0.238578276658687</c:v>
                </c:pt>
                <c:pt idx="13">
                  <c:v>0.238578276658687</c:v>
                </c:pt>
                <c:pt idx="14">
                  <c:v>0.238578276658687</c:v>
                </c:pt>
                <c:pt idx="15">
                  <c:v>0.238578276658687</c:v>
                </c:pt>
                <c:pt idx="16">
                  <c:v>0.238578276658687</c:v>
                </c:pt>
                <c:pt idx="17">
                  <c:v>0.238578276658687</c:v>
                </c:pt>
                <c:pt idx="18">
                  <c:v>0.238578276658687</c:v>
                </c:pt>
                <c:pt idx="19">
                  <c:v>0.238578276658687</c:v>
                </c:pt>
                <c:pt idx="20">
                  <c:v>0.238578276658687</c:v>
                </c:pt>
                <c:pt idx="21">
                  <c:v>0.238578276658687</c:v>
                </c:pt>
                <c:pt idx="22">
                  <c:v>0.238578276658687</c:v>
                </c:pt>
                <c:pt idx="23">
                  <c:v>0.238578276658687</c:v>
                </c:pt>
                <c:pt idx="24">
                  <c:v>0.238578276658687</c:v>
                </c:pt>
              </c:numCache>
            </c:numRef>
          </c:val>
        </c:ser>
        <c:ser>
          <c:idx val="15"/>
          <c:order val="15"/>
          <c:val>
            <c:numRef>
              <c:f>'6 component model corrections'!$B$67:$Z$67</c:f>
              <c:numCache>
                <c:formatCode>General</c:formatCode>
                <c:ptCount val="25"/>
                <c:pt idx="0">
                  <c:v>0.274520727917428</c:v>
                </c:pt>
                <c:pt idx="1">
                  <c:v>0.274520727917428</c:v>
                </c:pt>
                <c:pt idx="2">
                  <c:v>0.274520727917428</c:v>
                </c:pt>
                <c:pt idx="3">
                  <c:v>0.274520727917428</c:v>
                </c:pt>
                <c:pt idx="4">
                  <c:v>0.274520727917428</c:v>
                </c:pt>
                <c:pt idx="5">
                  <c:v>0.274520727917428</c:v>
                </c:pt>
                <c:pt idx="6">
                  <c:v>0.274520727917428</c:v>
                </c:pt>
                <c:pt idx="7">
                  <c:v>0.274520727917428</c:v>
                </c:pt>
                <c:pt idx="8">
                  <c:v>0.274520727917428</c:v>
                </c:pt>
                <c:pt idx="9">
                  <c:v>0.274520727917428</c:v>
                </c:pt>
                <c:pt idx="10">
                  <c:v>0.274520727917428</c:v>
                </c:pt>
                <c:pt idx="11">
                  <c:v>0.274520727917428</c:v>
                </c:pt>
                <c:pt idx="12">
                  <c:v>0.274520727917428</c:v>
                </c:pt>
                <c:pt idx="13">
                  <c:v>0.274520727917428</c:v>
                </c:pt>
                <c:pt idx="14">
                  <c:v>0.274520727917428</c:v>
                </c:pt>
                <c:pt idx="15">
                  <c:v>0.274520727917428</c:v>
                </c:pt>
                <c:pt idx="16">
                  <c:v>0.274520727917428</c:v>
                </c:pt>
                <c:pt idx="17">
                  <c:v>0.274520727917428</c:v>
                </c:pt>
                <c:pt idx="18">
                  <c:v>0.274520727917428</c:v>
                </c:pt>
                <c:pt idx="19">
                  <c:v>0.274520727917428</c:v>
                </c:pt>
                <c:pt idx="20">
                  <c:v>0.274520727917428</c:v>
                </c:pt>
                <c:pt idx="21">
                  <c:v>0.274520727917428</c:v>
                </c:pt>
                <c:pt idx="22">
                  <c:v>0.274520727917428</c:v>
                </c:pt>
                <c:pt idx="23">
                  <c:v>0.274520727917428</c:v>
                </c:pt>
                <c:pt idx="24">
                  <c:v>0.274520727917428</c:v>
                </c:pt>
              </c:numCache>
            </c:numRef>
          </c:val>
        </c:ser>
        <c:ser>
          <c:idx val="16"/>
          <c:order val="16"/>
          <c:val>
            <c:numRef>
              <c:f>'6 component model corrections'!$B$68:$Z$68</c:f>
              <c:numCache>
                <c:formatCode>General</c:formatCode>
                <c:ptCount val="25"/>
                <c:pt idx="0">
                  <c:v>0.311939306416204</c:v>
                </c:pt>
                <c:pt idx="1">
                  <c:v>0.311939306416204</c:v>
                </c:pt>
                <c:pt idx="2">
                  <c:v>0.311939306416204</c:v>
                </c:pt>
                <c:pt idx="3">
                  <c:v>0.311939306416204</c:v>
                </c:pt>
                <c:pt idx="4">
                  <c:v>0.311939306416204</c:v>
                </c:pt>
                <c:pt idx="5">
                  <c:v>0.311939306416204</c:v>
                </c:pt>
                <c:pt idx="6">
                  <c:v>0.311939306416204</c:v>
                </c:pt>
                <c:pt idx="7">
                  <c:v>0.311939306416204</c:v>
                </c:pt>
                <c:pt idx="8">
                  <c:v>0.311939306416204</c:v>
                </c:pt>
                <c:pt idx="9">
                  <c:v>0.311939306416204</c:v>
                </c:pt>
                <c:pt idx="10">
                  <c:v>0.311939306416204</c:v>
                </c:pt>
                <c:pt idx="11">
                  <c:v>0.311939306416204</c:v>
                </c:pt>
                <c:pt idx="12">
                  <c:v>0.311939306416204</c:v>
                </c:pt>
                <c:pt idx="13">
                  <c:v>0.311939306416204</c:v>
                </c:pt>
                <c:pt idx="14">
                  <c:v>0.311939306416204</c:v>
                </c:pt>
                <c:pt idx="15">
                  <c:v>0.311939306416204</c:v>
                </c:pt>
                <c:pt idx="16">
                  <c:v>0.311939306416204</c:v>
                </c:pt>
                <c:pt idx="17">
                  <c:v>0.311939306416204</c:v>
                </c:pt>
                <c:pt idx="18">
                  <c:v>0.311939306416204</c:v>
                </c:pt>
                <c:pt idx="19">
                  <c:v>0.311939306416204</c:v>
                </c:pt>
                <c:pt idx="20">
                  <c:v>0.311939306416204</c:v>
                </c:pt>
                <c:pt idx="21">
                  <c:v>0.311939306416204</c:v>
                </c:pt>
                <c:pt idx="22">
                  <c:v>0.311939306416204</c:v>
                </c:pt>
                <c:pt idx="23">
                  <c:v>0.311939306416204</c:v>
                </c:pt>
                <c:pt idx="24">
                  <c:v>0.311939306416204</c:v>
                </c:pt>
              </c:numCache>
            </c:numRef>
          </c:val>
        </c:ser>
        <c:bandFmts/>
        <c:axId val="547144504"/>
        <c:axId val="594146648"/>
        <c:axId val="573999016"/>
      </c:surfaceChart>
      <c:catAx>
        <c:axId val="547144504"/>
        <c:scaling>
          <c:orientation val="minMax"/>
        </c:scaling>
        <c:axPos val="b"/>
        <c:tickLblPos val="nextTo"/>
        <c:crossAx val="594146648"/>
        <c:crosses val="autoZero"/>
        <c:auto val="1"/>
        <c:lblAlgn val="ctr"/>
        <c:lblOffset val="100"/>
      </c:catAx>
      <c:valAx>
        <c:axId val="594146648"/>
        <c:scaling>
          <c:orientation val="minMax"/>
        </c:scaling>
        <c:axPos val="l"/>
        <c:majorGridlines/>
        <c:numFmt formatCode="General" sourceLinked="1"/>
        <c:tickLblPos val="none"/>
        <c:crossAx val="547144504"/>
        <c:crosses val="autoZero"/>
        <c:crossBetween val="midCat"/>
      </c:valAx>
      <c:serAx>
        <c:axId val="573999016"/>
        <c:scaling>
          <c:orientation val="minMax"/>
        </c:scaling>
        <c:axPos val="b"/>
        <c:tickLblPos val="nextTo"/>
        <c:crossAx val="594146648"/>
        <c:crosses val="autoZero"/>
      </c:serAx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chart" Target="../charts/chart7.xml"/><Relationship Id="rId3" Type="http://schemas.openxmlformats.org/officeDocument/2006/relationships/chart" Target="../charts/chart8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chart" Target="../charts/chart10.xml"/><Relationship Id="rId3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228600</xdr:colOff>
      <xdr:row>19</xdr:row>
      <xdr:rowOff>63500</xdr:rowOff>
    </xdr:from>
    <xdr:to>
      <xdr:col>15</xdr:col>
      <xdr:colOff>50800</xdr:colOff>
      <xdr:row>44</xdr:row>
      <xdr:rowOff>127000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215900</xdr:colOff>
      <xdr:row>0</xdr:row>
      <xdr:rowOff>63500</xdr:rowOff>
    </xdr:from>
    <xdr:to>
      <xdr:col>12</xdr:col>
      <xdr:colOff>914400</xdr:colOff>
      <xdr:row>19</xdr:row>
      <xdr:rowOff>25400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927100</xdr:colOff>
      <xdr:row>1</xdr:row>
      <xdr:rowOff>139700</xdr:rowOff>
    </xdr:from>
    <xdr:to>
      <xdr:col>18</xdr:col>
      <xdr:colOff>368300</xdr:colOff>
      <xdr:row>17</xdr:row>
      <xdr:rowOff>76200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412750</xdr:colOff>
      <xdr:row>4</xdr:row>
      <xdr:rowOff>34925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0"/>
          <a:ext cx="8032750" cy="695325"/>
        </a:xfrm>
        <a:prstGeom prst="rect">
          <a:avLst/>
        </a:prstGeom>
        <a:solidFill>
          <a:srgbClr val="FFFFFF"/>
        </a:solidFill>
        <a:ln w="19050">
          <a:solidFill>
            <a:srgbClr val="0000FF"/>
          </a:solidFill>
          <a:miter lim="800000"/>
          <a:headEnd/>
          <a:tailEnd/>
        </a:ln>
      </xdr:spPr>
      <xdr:txBody>
        <a:bodyPr wrap="square" lIns="90000" tIns="72000" rIns="90000" bIns="4680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AU" sz="1000" b="1" i="0" u="none" strike="noStrike" baseline="0">
              <a:solidFill>
                <a:srgbClr val="993300"/>
              </a:solidFill>
              <a:latin typeface="Arial"/>
              <a:cs typeface="Arial"/>
            </a:rPr>
            <a:t>  RAz = P1    + P2*0 + P3*(1/CosEl) + P4*TanEl + P5*TanEl*CosAz + P6*TanEl*SinAz + P7*0       + P8*0</a:t>
          </a:r>
        </a:p>
        <a:p>
          <a:pPr algn="l" rtl="0">
            <a:defRPr sz="1000"/>
          </a:pPr>
          <a:endParaRPr lang="en-AU" sz="1000" b="1" i="0" u="none" strike="noStrike" baseline="0">
            <a:solidFill>
              <a:srgbClr val="9933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AU" sz="1000" b="1" i="0" u="none" strike="noStrike" baseline="0">
              <a:solidFill>
                <a:srgbClr val="993300"/>
              </a:solidFill>
              <a:latin typeface="Arial"/>
              <a:cs typeface="Arial"/>
            </a:rPr>
            <a:t>   REl = P1*0 + P2    + P3*0             + P4*0        + P5*(-SinAz)         + P6*CosAz          + P7*CosEl + P8*(1/TanEl)</a:t>
          </a:r>
        </a:p>
        <a:p>
          <a:pPr algn="l" rtl="0">
            <a:defRPr sz="1000"/>
          </a:pPr>
          <a:endParaRPr lang="en-AU" sz="1000" b="1" i="0" u="none" strike="noStrike" baseline="0">
            <a:solidFill>
              <a:srgbClr val="9933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19</xdr:col>
      <xdr:colOff>412750</xdr:colOff>
      <xdr:row>14</xdr:row>
      <xdr:rowOff>127000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8572500" y="0"/>
          <a:ext cx="8032750" cy="2451100"/>
        </a:xfrm>
        <a:prstGeom prst="rect">
          <a:avLst/>
        </a:prstGeom>
        <a:solidFill>
          <a:srgbClr val="FFFFFF"/>
        </a:solidFill>
        <a:ln w="19050">
          <a:solidFill>
            <a:srgbClr val="0000FF"/>
          </a:solidFill>
          <a:miter lim="800000"/>
          <a:headEnd/>
          <a:tailEnd/>
        </a:ln>
      </xdr:spPr>
      <xdr:txBody>
        <a:bodyPr wrap="square" lIns="90000" tIns="72000" rIns="90000" bIns="4680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AU" sz="1000" b="1" i="0" u="none" strike="noStrike" baseline="0">
              <a:solidFill>
                <a:srgbClr val="993300"/>
              </a:solidFill>
              <a:latin typeface="Arial"/>
              <a:cs typeface="Arial"/>
            </a:rPr>
            <a:t>  dXEl = P1  + P2*(CosEl) + P3*SinEl + P4*SinEl*CosAz + P5*SinEl*SinAz</a:t>
          </a:r>
        </a:p>
        <a:p>
          <a:pPr algn="l" rtl="0">
            <a:defRPr sz="1000"/>
          </a:pPr>
          <a:endParaRPr lang="en-AU" sz="1000" b="1" i="0" u="none" strike="noStrike" baseline="0">
            <a:solidFill>
              <a:srgbClr val="9933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AU" sz="1000" b="1" i="0" u="none" strike="noStrike" baseline="0">
              <a:solidFill>
                <a:srgbClr val="993300"/>
              </a:solidFill>
              <a:latin typeface="Arial"/>
              <a:cs typeface="Arial"/>
            </a:rPr>
            <a:t>   dEl = P4*(-SinAz)  + P5*(CosAz)  +  P7  + P8*CosEl     + P9*(1/TanEl)</a:t>
          </a:r>
        </a:p>
        <a:p>
          <a:pPr algn="l" rtl="0">
            <a:defRPr sz="1000"/>
          </a:pPr>
          <a:endParaRPr lang="en-AU" sz="1000" b="1" i="0" u="none" strike="noStrike" baseline="0">
            <a:solidFill>
              <a:srgbClr val="9933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AU" sz="1000" b="1" i="0" u="none" strike="noStrike" baseline="0">
              <a:solidFill>
                <a:srgbClr val="993300"/>
              </a:solidFill>
              <a:latin typeface="Arial"/>
              <a:cs typeface="Arial"/>
            </a:rPr>
            <a:t>El_demand = El + dEl</a:t>
          </a:r>
        </a:p>
        <a:p>
          <a:pPr algn="l" rtl="0">
            <a:defRPr sz="1000"/>
          </a:pPr>
          <a:r>
            <a:rPr lang="en-AU" sz="1000" b="1" i="0" u="none" strike="noStrike" baseline="0">
              <a:solidFill>
                <a:srgbClr val="993300"/>
              </a:solidFill>
              <a:latin typeface="Arial"/>
              <a:cs typeface="Arial"/>
            </a:rPr>
            <a:t>Az_demand = Az + (dXEl/cos(El))</a:t>
          </a:r>
        </a:p>
        <a:p>
          <a:pPr algn="l" rtl="0">
            <a:defRPr sz="1000"/>
          </a:pPr>
          <a:endParaRPr lang="en-AU" sz="1000" b="1" i="0" u="none" strike="noStrike" baseline="0">
            <a:solidFill>
              <a:srgbClr val="9933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AU" sz="1000" b="1" i="0" u="none" strike="noStrike" baseline="0">
              <a:solidFill>
                <a:srgbClr val="993300"/>
              </a:solidFill>
              <a:latin typeface="Arial"/>
              <a:cs typeface="Arial"/>
            </a:rPr>
            <a:t>If P4 and P5 are fixed</a:t>
          </a:r>
        </a:p>
        <a:p>
          <a:pPr algn="l" rtl="0">
            <a:defRPr sz="1000"/>
          </a:pPr>
          <a:endParaRPr lang="en-AU" sz="1000" b="1" i="0" u="none" strike="noStrike" baseline="0">
            <a:solidFill>
              <a:srgbClr val="9933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1" i="0" u="none" strike="noStrike" baseline="0">
              <a:solidFill>
                <a:srgbClr val="993300"/>
              </a:solidFill>
              <a:latin typeface="Arial"/>
              <a:cs typeface="Arial"/>
            </a:rPr>
            <a:t>  dXEl = P1  + P2*(CosEl) + P3*SinEl + 0.0007*SinEl*CosAz + 0.0082*SinEl*SinAz</a:t>
          </a:r>
        </a:p>
        <a:p>
          <a:pPr algn="l" rtl="0">
            <a:defRPr sz="1000"/>
          </a:pPr>
          <a:endParaRPr lang="en-US" sz="1000" b="1" i="0" u="none" strike="noStrike" baseline="0">
            <a:solidFill>
              <a:srgbClr val="9933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1" i="0" u="none" strike="noStrike" baseline="0">
              <a:solidFill>
                <a:srgbClr val="993300"/>
              </a:solidFill>
              <a:latin typeface="Arial"/>
              <a:cs typeface="Arial"/>
            </a:rPr>
            <a:t>   dEl = 0.0007*(-SinAz)  + 0.0082*(CosAz)  +  P7  + P8*CosEl     + P9*(1/TanEl)</a:t>
          </a:r>
        </a:p>
        <a:p>
          <a:pPr algn="l" rtl="0">
            <a:defRPr sz="1000"/>
          </a:pPr>
          <a:endParaRPr lang="en-US" sz="1000" b="1" i="0" u="none" strike="noStrike" baseline="0">
            <a:solidFill>
              <a:srgbClr val="9933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AU" sz="1000" b="1" i="0" u="none" strike="noStrike" baseline="0">
            <a:solidFill>
              <a:srgbClr val="9933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AU" sz="1000" b="1" i="0" u="none" strike="noStrike" baseline="0">
            <a:solidFill>
              <a:srgbClr val="9933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88900</xdr:colOff>
      <xdr:row>15</xdr:row>
      <xdr:rowOff>127000</xdr:rowOff>
    </xdr:from>
    <xdr:to>
      <xdr:col>15</xdr:col>
      <xdr:colOff>939800</xdr:colOff>
      <xdr:row>47</xdr:row>
      <xdr:rowOff>63500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876300</xdr:colOff>
      <xdr:row>51</xdr:row>
      <xdr:rowOff>12700</xdr:rowOff>
    </xdr:from>
    <xdr:to>
      <xdr:col>12</xdr:col>
      <xdr:colOff>368300</xdr:colOff>
      <xdr:row>78</xdr:row>
      <xdr:rowOff>25400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114300</xdr:colOff>
      <xdr:row>11</xdr:row>
      <xdr:rowOff>76200</xdr:rowOff>
    </xdr:from>
    <xdr:to>
      <xdr:col>30</xdr:col>
      <xdr:colOff>876300</xdr:colOff>
      <xdr:row>28</xdr:row>
      <xdr:rowOff>12700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190500</xdr:colOff>
      <xdr:row>32</xdr:row>
      <xdr:rowOff>38100</xdr:rowOff>
    </xdr:from>
    <xdr:to>
      <xdr:col>31</xdr:col>
      <xdr:colOff>0</xdr:colOff>
      <xdr:row>48</xdr:row>
      <xdr:rowOff>139700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254000</xdr:colOff>
      <xdr:row>51</xdr:row>
      <xdr:rowOff>12700</xdr:rowOff>
    </xdr:from>
    <xdr:to>
      <xdr:col>31</xdr:col>
      <xdr:colOff>63500</xdr:colOff>
      <xdr:row>67</xdr:row>
      <xdr:rowOff>114300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114300</xdr:colOff>
      <xdr:row>11</xdr:row>
      <xdr:rowOff>76200</xdr:rowOff>
    </xdr:from>
    <xdr:to>
      <xdr:col>30</xdr:col>
      <xdr:colOff>876300</xdr:colOff>
      <xdr:row>28</xdr:row>
      <xdr:rowOff>12700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190500</xdr:colOff>
      <xdr:row>32</xdr:row>
      <xdr:rowOff>38100</xdr:rowOff>
    </xdr:from>
    <xdr:to>
      <xdr:col>31</xdr:col>
      <xdr:colOff>0</xdr:colOff>
      <xdr:row>48</xdr:row>
      <xdr:rowOff>139700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254000</xdr:colOff>
      <xdr:row>51</xdr:row>
      <xdr:rowOff>12700</xdr:rowOff>
    </xdr:from>
    <xdr:to>
      <xdr:col>31</xdr:col>
      <xdr:colOff>63500</xdr:colOff>
      <xdr:row>67</xdr:row>
      <xdr:rowOff>114300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J28"/>
  <sheetViews>
    <sheetView workbookViewId="0">
      <selection activeCell="A18" sqref="A18:XFD18"/>
    </sheetView>
  </sheetViews>
  <sheetFormatPr baseColWidth="10" defaultRowHeight="13"/>
  <sheetData>
    <row r="1" spans="1:9">
      <c r="A1" t="s">
        <v>46</v>
      </c>
      <c r="E1">
        <v>0.14299999999999999</v>
      </c>
      <c r="F1">
        <v>-0.05</v>
      </c>
      <c r="G1">
        <f>(E1+F1)/2</f>
        <v>4.6499999999999993E-2</v>
      </c>
    </row>
    <row r="2" spans="1:9">
      <c r="A2" t="s">
        <v>47</v>
      </c>
    </row>
    <row r="3" spans="1:9">
      <c r="A3" t="s">
        <v>48</v>
      </c>
      <c r="B3">
        <v>-0.36</v>
      </c>
    </row>
    <row r="4" spans="1:9">
      <c r="A4" t="s">
        <v>49</v>
      </c>
      <c r="B4">
        <v>0</v>
      </c>
    </row>
    <row r="5" spans="1:9">
      <c r="A5" t="s">
        <v>50</v>
      </c>
      <c r="B5">
        <v>0</v>
      </c>
    </row>
    <row r="6" spans="1:9">
      <c r="A6" t="s">
        <v>51</v>
      </c>
      <c r="B6">
        <v>6.9999999999999999E-4</v>
      </c>
    </row>
    <row r="7" spans="1:9">
      <c r="A7" t="s">
        <v>52</v>
      </c>
      <c r="B7">
        <v>8.2000000000000007E-3</v>
      </c>
    </row>
    <row r="8" spans="1:9">
      <c r="A8" t="s">
        <v>53</v>
      </c>
      <c r="B8">
        <v>0</v>
      </c>
    </row>
    <row r="9" spans="1:9">
      <c r="A9" t="s">
        <v>54</v>
      </c>
      <c r="B9">
        <v>-0.17599999999999999</v>
      </c>
    </row>
    <row r="10" spans="1:9">
      <c r="A10" t="s">
        <v>55</v>
      </c>
      <c r="B10">
        <v>0</v>
      </c>
    </row>
    <row r="11" spans="1:9">
      <c r="A11" t="s">
        <v>56</v>
      </c>
      <c r="B11">
        <v>0</v>
      </c>
    </row>
    <row r="12" spans="1:9">
      <c r="A12" t="s">
        <v>57</v>
      </c>
    </row>
    <row r="14" spans="1:9">
      <c r="A14" t="s">
        <v>58</v>
      </c>
      <c r="B14" t="s">
        <v>59</v>
      </c>
      <c r="C14" t="s">
        <v>60</v>
      </c>
      <c r="D14" t="s">
        <v>61</v>
      </c>
      <c r="E14" t="s">
        <v>62</v>
      </c>
      <c r="F14" t="s">
        <v>63</v>
      </c>
      <c r="G14" t="s">
        <v>64</v>
      </c>
      <c r="H14" t="s">
        <v>65</v>
      </c>
      <c r="I14" t="s">
        <v>66</v>
      </c>
    </row>
    <row r="15" spans="1:9">
      <c r="A15" t="s">
        <v>67</v>
      </c>
      <c r="B15">
        <v>266.57499999999999</v>
      </c>
      <c r="C15">
        <v>-29.0122</v>
      </c>
      <c r="D15">
        <v>-93.1</v>
      </c>
      <c r="E15">
        <v>42.5</v>
      </c>
      <c r="F15">
        <v>0.11</v>
      </c>
      <c r="G15">
        <v>0.05</v>
      </c>
      <c r="H15">
        <v>-93.48</v>
      </c>
      <c r="I15">
        <v>41.94</v>
      </c>
    </row>
    <row r="16" spans="1:9">
      <c r="A16" t="s">
        <v>70</v>
      </c>
      <c r="B16">
        <v>201.52088000000001</v>
      </c>
      <c r="C16">
        <v>-43.071314000000001</v>
      </c>
      <c r="D16">
        <v>-143.80000000000001</v>
      </c>
      <c r="E16">
        <v>8.4</v>
      </c>
      <c r="F16">
        <v>-0.05</v>
      </c>
      <c r="G16">
        <v>2.5000000000000001E-2</v>
      </c>
      <c r="H16">
        <v>-144.99</v>
      </c>
      <c r="I16">
        <v>7.7</v>
      </c>
    </row>
    <row r="17" spans="1:10">
      <c r="A17" t="s">
        <v>71</v>
      </c>
      <c r="B17">
        <v>291.37125416666669</v>
      </c>
      <c r="C17">
        <v>-29.221805555555601</v>
      </c>
      <c r="D17">
        <v>-81.88</v>
      </c>
      <c r="E17">
        <v>54</v>
      </c>
      <c r="F17">
        <v>0.08</v>
      </c>
      <c r="G17">
        <v>0.06</v>
      </c>
      <c r="H17">
        <v>-82.59</v>
      </c>
      <c r="I17">
        <v>53.52</v>
      </c>
    </row>
    <row r="18" spans="1:10">
      <c r="A18" t="s">
        <v>79</v>
      </c>
      <c r="B18">
        <v>327.1472</v>
      </c>
      <c r="C18">
        <v>7.0075440000000002</v>
      </c>
      <c r="D18">
        <v>-34.887</v>
      </c>
      <c r="E18">
        <v>33.772300000000001</v>
      </c>
      <c r="F18">
        <v>-1.4999999999999999E-2</v>
      </c>
      <c r="G18">
        <v>-0.01</v>
      </c>
      <c r="H18">
        <v>-36.4</v>
      </c>
      <c r="I18">
        <v>33.22</v>
      </c>
    </row>
    <row r="19" spans="1:10">
      <c r="A19" t="s">
        <v>87</v>
      </c>
      <c r="B19">
        <f>'Source coordinates'!D7</f>
        <v>112.7075</v>
      </c>
      <c r="C19">
        <f>'Source coordinates'!E7</f>
        <v>-11.7104</v>
      </c>
      <c r="D19">
        <v>-33.75</v>
      </c>
      <c r="E19">
        <v>47.304000000000002</v>
      </c>
      <c r="F19">
        <v>0.05</v>
      </c>
      <c r="G19">
        <v>4.4999999999999998E-2</v>
      </c>
      <c r="H19">
        <v>-34.9</v>
      </c>
      <c r="I19">
        <v>47.06</v>
      </c>
    </row>
    <row r="20" spans="1:10">
      <c r="A20" t="s">
        <v>67</v>
      </c>
      <c r="B20">
        <v>266.57499999999999</v>
      </c>
      <c r="C20">
        <v>-29.0122</v>
      </c>
      <c r="D20">
        <v>-114.5</v>
      </c>
      <c r="E20">
        <v>16.600000000000001</v>
      </c>
      <c r="F20">
        <v>-2.5000000000000001E-3</v>
      </c>
      <c r="G20">
        <v>4.65E-2</v>
      </c>
      <c r="H20">
        <v>-114.98</v>
      </c>
      <c r="I20">
        <v>16.420000000000002</v>
      </c>
    </row>
    <row r="21" spans="1:10">
      <c r="A21" t="s">
        <v>89</v>
      </c>
      <c r="B21">
        <f>'Source coordinates'!D8</f>
        <v>139.6543666666667</v>
      </c>
      <c r="C21">
        <f>'Source coordinates'!E8</f>
        <v>-12.141822222222199</v>
      </c>
      <c r="D21">
        <v>121</v>
      </c>
      <c r="E21">
        <v>35.5</v>
      </c>
      <c r="F21">
        <v>0</v>
      </c>
      <c r="G21">
        <v>7.4999999999999997E-2</v>
      </c>
      <c r="H21">
        <v>119.7</v>
      </c>
      <c r="I21">
        <v>35.5</v>
      </c>
    </row>
    <row r="22" spans="1:10">
      <c r="A22" s="3">
        <v>38792</v>
      </c>
    </row>
    <row r="23" spans="1:10">
      <c r="A23" t="s">
        <v>99</v>
      </c>
      <c r="D23">
        <v>-134</v>
      </c>
      <c r="E23">
        <v>16.7</v>
      </c>
      <c r="F23">
        <v>-5.5E-2</v>
      </c>
      <c r="G23">
        <v>0.105</v>
      </c>
      <c r="H23">
        <v>-135</v>
      </c>
      <c r="I23">
        <v>16.12</v>
      </c>
    </row>
    <row r="24" spans="1:10">
      <c r="A24" t="s">
        <v>100</v>
      </c>
      <c r="D24">
        <v>-85.5</v>
      </c>
      <c r="E24">
        <v>50.26</v>
      </c>
      <c r="F24">
        <v>0.08</v>
      </c>
      <c r="G24">
        <v>9.2499999999999999E-2</v>
      </c>
      <c r="H24">
        <v>-86.55</v>
      </c>
      <c r="I24">
        <v>49.5</v>
      </c>
    </row>
    <row r="25" spans="1:10">
      <c r="A25" t="s">
        <v>94</v>
      </c>
      <c r="D25">
        <v>7.62</v>
      </c>
      <c r="E25">
        <v>39.770000000000003</v>
      </c>
      <c r="F25">
        <v>0</v>
      </c>
      <c r="G25">
        <v>0.05</v>
      </c>
      <c r="H25">
        <v>5.3</v>
      </c>
      <c r="I25">
        <v>39.9</v>
      </c>
      <c r="J25" t="s">
        <v>103</v>
      </c>
    </row>
    <row r="26" spans="1:10">
      <c r="A26" t="s">
        <v>101</v>
      </c>
      <c r="D26">
        <v>28.6</v>
      </c>
      <c r="E26">
        <v>48.5</v>
      </c>
      <c r="F26">
        <v>0.05</v>
      </c>
      <c r="G26">
        <v>0.1</v>
      </c>
      <c r="H26">
        <v>25</v>
      </c>
      <c r="I26">
        <v>49.4</v>
      </c>
      <c r="J26" t="s">
        <v>103</v>
      </c>
    </row>
    <row r="27" spans="1:10">
      <c r="A27" t="s">
        <v>102</v>
      </c>
      <c r="D27">
        <v>12.9</v>
      </c>
      <c r="E27">
        <v>29.87</v>
      </c>
      <c r="F27">
        <v>-3.5000000000000003E-2</v>
      </c>
      <c r="G27">
        <v>8.5000000000000006E-2</v>
      </c>
      <c r="H27">
        <v>10.220000000000001</v>
      </c>
      <c r="I27">
        <v>30.28</v>
      </c>
      <c r="J27" t="s">
        <v>104</v>
      </c>
    </row>
    <row r="28" spans="1:10">
      <c r="A28" t="s">
        <v>105</v>
      </c>
      <c r="D28">
        <v>122.8</v>
      </c>
      <c r="E28">
        <v>31</v>
      </c>
      <c r="F28">
        <v>-3.5000000000000003E-2</v>
      </c>
      <c r="G28">
        <v>0.1</v>
      </c>
      <c r="H28">
        <f>D28</f>
        <v>122.8</v>
      </c>
      <c r="I28">
        <f>E28</f>
        <v>31</v>
      </c>
    </row>
  </sheetData>
  <sheetCalcPr fullCalcOnLoad="1"/>
  <phoneticPr fontId="1" type="noConversion"/>
  <pageMargins left="0.75" right="0.75" top="1" bottom="1" header="0.5" footer="0.5"/>
  <pageSetup paperSize="10" orientation="portrait" horizontalDpi="4294967292" verticalDpi="4294967292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enableFormatConditionsCalculation="0">
    <pageSetUpPr fitToPage="1"/>
  </sheetPr>
  <dimension ref="A1:N15"/>
  <sheetViews>
    <sheetView workbookViewId="0">
      <selection activeCell="A4" sqref="A4:E15"/>
    </sheetView>
  </sheetViews>
  <sheetFormatPr baseColWidth="10" defaultRowHeight="13"/>
  <sheetData>
    <row r="1" spans="1:14">
      <c r="A1" t="s">
        <v>68</v>
      </c>
      <c r="B1">
        <v>5</v>
      </c>
      <c r="C1">
        <v>35</v>
      </c>
      <c r="D1">
        <v>10.6</v>
      </c>
      <c r="E1">
        <f>15*(B1+(C1/60)+(D1/3600))</f>
        <v>83.794166666666655</v>
      </c>
      <c r="G1" t="s">
        <v>90</v>
      </c>
      <c r="H1" t="s">
        <v>91</v>
      </c>
    </row>
    <row r="2" spans="1:14">
      <c r="A2" t="s">
        <v>69</v>
      </c>
      <c r="B2">
        <v>22</v>
      </c>
      <c r="C2">
        <v>1</v>
      </c>
      <c r="D2">
        <v>17.8</v>
      </c>
      <c r="E2">
        <f>B2+(C2/60)+(D2/60/60)</f>
        <v>22.02161111111111</v>
      </c>
      <c r="G2" t="s">
        <v>92</v>
      </c>
      <c r="H2">
        <v>3</v>
      </c>
      <c r="I2" t="s">
        <v>83</v>
      </c>
    </row>
    <row r="3" spans="1:14">
      <c r="G3" t="s">
        <v>74</v>
      </c>
      <c r="H3" t="s">
        <v>75</v>
      </c>
    </row>
    <row r="4" spans="1:14">
      <c r="A4" t="s">
        <v>107</v>
      </c>
      <c r="D4" s="4">
        <v>83.794166666666655</v>
      </c>
      <c r="E4" s="4">
        <v>22.02161111111111</v>
      </c>
      <c r="G4" t="s">
        <v>76</v>
      </c>
      <c r="H4">
        <v>2</v>
      </c>
    </row>
    <row r="5" spans="1:14">
      <c r="A5" t="s">
        <v>88</v>
      </c>
      <c r="D5" s="4">
        <v>84.792630000000003</v>
      </c>
      <c r="E5" s="4">
        <v>-44.083759999999998</v>
      </c>
      <c r="G5" t="s">
        <v>77</v>
      </c>
    </row>
    <row r="6" spans="1:14">
      <c r="A6" t="s">
        <v>73</v>
      </c>
      <c r="D6" s="4">
        <v>98.876154166666666</v>
      </c>
      <c r="E6" s="4">
        <v>-75.283011111111094</v>
      </c>
      <c r="G6" t="s">
        <v>78</v>
      </c>
      <c r="H6">
        <v>2</v>
      </c>
    </row>
    <row r="7" spans="1:14">
      <c r="A7" t="s">
        <v>93</v>
      </c>
      <c r="D7" s="4">
        <v>112.7075</v>
      </c>
      <c r="E7" s="4">
        <v>-11.7104</v>
      </c>
      <c r="G7" t="s">
        <v>79</v>
      </c>
      <c r="H7" s="1" t="s">
        <v>80</v>
      </c>
      <c r="I7">
        <v>21</v>
      </c>
      <c r="J7">
        <v>48</v>
      </c>
      <c r="K7">
        <v>5.4589999999999996</v>
      </c>
      <c r="L7">
        <v>6</v>
      </c>
      <c r="M7">
        <v>57</v>
      </c>
      <c r="N7">
        <v>38.603999999999999</v>
      </c>
    </row>
    <row r="8" spans="1:14">
      <c r="A8" t="s">
        <v>106</v>
      </c>
      <c r="D8" s="4">
        <v>139.6543666666667</v>
      </c>
      <c r="E8" s="4">
        <v>-12.141822222222199</v>
      </c>
      <c r="G8" t="s">
        <v>81</v>
      </c>
      <c r="H8">
        <v>5</v>
      </c>
      <c r="I8" t="s">
        <v>86</v>
      </c>
      <c r="J8">
        <v>-4</v>
      </c>
      <c r="K8">
        <v>57</v>
      </c>
      <c r="L8">
        <v>1.39</v>
      </c>
    </row>
    <row r="9" spans="1:14">
      <c r="A9" t="s">
        <v>97</v>
      </c>
      <c r="D9" s="4">
        <v>201.52088000000001</v>
      </c>
      <c r="E9" s="4">
        <v>-43.071314000000001</v>
      </c>
      <c r="G9" t="s">
        <v>82</v>
      </c>
      <c r="H9">
        <v>10</v>
      </c>
      <c r="I9" t="s">
        <v>84</v>
      </c>
      <c r="J9" t="s">
        <v>85</v>
      </c>
    </row>
    <row r="10" spans="1:14">
      <c r="A10" t="s">
        <v>72</v>
      </c>
      <c r="D10" s="4">
        <v>260.25439999999998</v>
      </c>
      <c r="E10" s="4">
        <v>-0.993614</v>
      </c>
    </row>
    <row r="11" spans="1:14">
      <c r="A11" t="s">
        <v>96</v>
      </c>
      <c r="D11" s="4">
        <v>266.57499999999999</v>
      </c>
      <c r="E11" s="4">
        <v>-29.0122</v>
      </c>
    </row>
    <row r="12" spans="1:14">
      <c r="A12" t="s">
        <v>98</v>
      </c>
      <c r="D12" s="4">
        <v>291.37125416666669</v>
      </c>
      <c r="E12" s="4">
        <v>-29.221805555555601</v>
      </c>
    </row>
    <row r="13" spans="1:14">
      <c r="A13" t="s">
        <v>94</v>
      </c>
      <c r="D13" s="4">
        <v>327.14891249999999</v>
      </c>
      <c r="E13" s="4">
        <v>7.0068916666666663</v>
      </c>
    </row>
    <row r="14" spans="1:14">
      <c r="A14" t="s">
        <v>95</v>
      </c>
      <c r="D14" s="4">
        <v>336.57888333333335</v>
      </c>
      <c r="E14" s="4">
        <v>-4.89912777777778</v>
      </c>
    </row>
    <row r="15" spans="1:14">
      <c r="A15" t="s">
        <v>102</v>
      </c>
      <c r="D15" s="4">
        <v>343.61507083333328</v>
      </c>
      <c r="E15" s="4">
        <v>16.201766666666664</v>
      </c>
    </row>
  </sheetData>
  <sortState ref="A4:E17">
    <sortCondition ref="D4:D17"/>
  </sortState>
  <phoneticPr fontId="1" type="noConversion"/>
  <pageMargins left="0.75000000000000011" right="0.75000000000000011" top="1" bottom="1" header="0.5" footer="0.5"/>
  <pageSetup paperSize="10" scale="70" orientation="landscape" horizontalDpi="4294967292" verticalDpi="4294967292"/>
  <extLst>
    <ext xmlns:mx="http://schemas.microsoft.com/office/mac/excel/2008/main" uri="http://schemas.microsoft.com/office/mac/excel/2008/main">
      <mx:PLV Mode="0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7:AR124"/>
  <sheetViews>
    <sheetView workbookViewId="0">
      <selection activeCell="R65" sqref="R65:S74"/>
    </sheetView>
  </sheetViews>
  <sheetFormatPr baseColWidth="10" defaultRowHeight="13"/>
  <cols>
    <col min="14" max="14" width="10" customWidth="1"/>
  </cols>
  <sheetData>
    <row r="7" spans="1:15" ht="14" thickBot="1"/>
    <row r="8" spans="1:15">
      <c r="A8" s="5" t="s">
        <v>121</v>
      </c>
      <c r="B8" s="6"/>
      <c r="C8" s="56"/>
    </row>
    <row r="9" spans="1:15">
      <c r="A9" s="7"/>
      <c r="B9" s="8"/>
      <c r="C9" s="56"/>
      <c r="D9" t="s">
        <v>24</v>
      </c>
      <c r="E9" t="s">
        <v>35</v>
      </c>
      <c r="I9" t="s">
        <v>1</v>
      </c>
      <c r="J9">
        <f>PI()/180</f>
        <v>1.7453292519943295E-2</v>
      </c>
    </row>
    <row r="10" spans="1:15">
      <c r="A10" s="9" t="s">
        <v>108</v>
      </c>
      <c r="B10" s="10">
        <v>-0.36</v>
      </c>
      <c r="C10" s="26"/>
      <c r="D10" s="2">
        <f>S67</f>
        <v>-0.4952564643685089</v>
      </c>
      <c r="E10" s="62">
        <f>L118</f>
        <v>5.6212391824331132E-2</v>
      </c>
      <c r="F10" s="61"/>
      <c r="G10" s="61"/>
      <c r="H10" s="61"/>
      <c r="I10" s="61"/>
      <c r="J10" s="61"/>
      <c r="K10" s="61"/>
      <c r="L10" s="61"/>
      <c r="M10" s="61"/>
      <c r="N10" s="61"/>
      <c r="O10" s="61"/>
    </row>
    <row r="11" spans="1:15">
      <c r="A11" s="9" t="s">
        <v>109</v>
      </c>
      <c r="B11" s="10">
        <v>0</v>
      </c>
      <c r="C11" s="26"/>
      <c r="D11" s="2">
        <f t="shared" ref="D11:D17" si="0">S68</f>
        <v>3.004905173908818E-2</v>
      </c>
      <c r="E11" s="62">
        <f t="shared" ref="E11:E12" si="1">L119</f>
        <v>-0.45620521687012872</v>
      </c>
      <c r="F11" s="61"/>
      <c r="G11" s="61"/>
      <c r="H11" s="61"/>
      <c r="I11" s="61"/>
      <c r="J11" s="61"/>
      <c r="K11" s="61"/>
      <c r="L11" s="61"/>
      <c r="M11" s="61"/>
      <c r="N11" s="61"/>
      <c r="O11" s="61"/>
    </row>
    <row r="12" spans="1:15">
      <c r="A12" s="9" t="s">
        <v>110</v>
      </c>
      <c r="B12" s="10">
        <v>0</v>
      </c>
      <c r="C12" s="26"/>
      <c r="D12" s="2">
        <f t="shared" si="0"/>
        <v>0.21956170019862606</v>
      </c>
      <c r="E12" s="62">
        <f t="shared" si="1"/>
        <v>-7.1933189719517676E-2</v>
      </c>
      <c r="F12" s="61"/>
      <c r="G12" s="61"/>
      <c r="H12" s="61"/>
      <c r="I12" s="61"/>
      <c r="J12" s="61"/>
      <c r="K12" s="61"/>
      <c r="L12" s="61"/>
      <c r="M12" s="61"/>
      <c r="N12" s="61"/>
      <c r="O12" s="61"/>
    </row>
    <row r="13" spans="1:15">
      <c r="A13" s="9" t="s">
        <v>111</v>
      </c>
      <c r="B13" s="10">
        <v>6.9999999999999999E-4</v>
      </c>
      <c r="C13" s="26"/>
      <c r="D13" s="2">
        <f t="shared" si="0"/>
        <v>-2.5164705154921231E-2</v>
      </c>
      <c r="E13">
        <f>B13</f>
        <v>6.9999999999999999E-4</v>
      </c>
    </row>
    <row r="14" spans="1:15">
      <c r="A14" s="9" t="s">
        <v>112</v>
      </c>
      <c r="B14" s="10">
        <v>8.2000000000000007E-3</v>
      </c>
      <c r="C14" s="26"/>
      <c r="D14" s="2">
        <f t="shared" si="0"/>
        <v>-3.6271602100450488E-2</v>
      </c>
      <c r="E14">
        <f>B14</f>
        <v>8.2000000000000007E-3</v>
      </c>
    </row>
    <row r="15" spans="1:15">
      <c r="A15" s="9" t="s">
        <v>15</v>
      </c>
      <c r="B15" s="10">
        <v>-0.17599999999999999</v>
      </c>
      <c r="C15" s="26"/>
      <c r="D15" s="2">
        <f t="shared" si="0"/>
        <v>4.3509766600445837E-2</v>
      </c>
      <c r="E15" s="53">
        <f>L121</f>
        <v>-0.11049984844017406</v>
      </c>
    </row>
    <row r="16" spans="1:15">
      <c r="A16" s="9" t="s">
        <v>16</v>
      </c>
      <c r="B16" s="10">
        <v>0</v>
      </c>
      <c r="C16" s="26"/>
      <c r="D16" s="2">
        <f t="shared" si="0"/>
        <v>-0.17528945823015685</v>
      </c>
      <c r="E16" s="53">
        <f t="shared" ref="E16:E17" si="2">L122</f>
        <v>1.7675106568938045E-2</v>
      </c>
      <c r="F16" s="61"/>
      <c r="G16" s="61"/>
      <c r="H16" s="61"/>
      <c r="I16" s="61"/>
      <c r="J16" s="61"/>
      <c r="K16" s="61"/>
      <c r="L16" s="61"/>
      <c r="M16" s="61"/>
      <c r="N16" s="61"/>
      <c r="O16" s="61"/>
    </row>
    <row r="17" spans="1:44" ht="14" thickBot="1">
      <c r="A17" s="11" t="s">
        <v>17</v>
      </c>
      <c r="B17" s="12">
        <v>0</v>
      </c>
      <c r="C17" s="26"/>
      <c r="D17" s="2">
        <f t="shared" si="0"/>
        <v>-8.2621810496064738E-3</v>
      </c>
      <c r="E17" s="53">
        <f t="shared" si="2"/>
        <v>-7.4092674430191966E-3</v>
      </c>
    </row>
    <row r="18" spans="1:44" ht="14" thickBot="1"/>
    <row r="19" spans="1:44">
      <c r="A19" s="13" t="s">
        <v>120</v>
      </c>
      <c r="B19" s="14"/>
      <c r="C19" s="14"/>
      <c r="D19" s="14"/>
      <c r="E19" s="15"/>
      <c r="F19" s="16" t="s">
        <v>0</v>
      </c>
      <c r="G19" t="s">
        <v>22</v>
      </c>
      <c r="I19" s="31" t="s">
        <v>2</v>
      </c>
      <c r="J19" s="32"/>
      <c r="K19" s="32"/>
      <c r="L19" s="32"/>
      <c r="M19" s="32"/>
      <c r="N19" s="32"/>
      <c r="O19" s="32"/>
      <c r="P19" s="33"/>
      <c r="R19" t="s">
        <v>7</v>
      </c>
    </row>
    <row r="20" spans="1:44">
      <c r="A20" s="17"/>
      <c r="B20" s="18"/>
      <c r="C20" s="18"/>
      <c r="D20" s="18"/>
      <c r="E20" s="19"/>
      <c r="F20" s="20"/>
      <c r="G20" t="s">
        <v>37</v>
      </c>
      <c r="H20" t="s">
        <v>39</v>
      </c>
      <c r="I20" s="34"/>
      <c r="J20" s="35"/>
      <c r="K20" s="35"/>
      <c r="L20" s="35"/>
      <c r="M20" s="35"/>
      <c r="N20" s="35"/>
      <c r="O20" s="35"/>
      <c r="P20" s="36"/>
    </row>
    <row r="21" spans="1:44" ht="17" thickBot="1">
      <c r="A21" s="21" t="s">
        <v>116</v>
      </c>
      <c r="B21" s="22" t="s">
        <v>117</v>
      </c>
      <c r="C21" s="22" t="s">
        <v>31</v>
      </c>
      <c r="D21" s="22" t="s">
        <v>118</v>
      </c>
      <c r="E21" s="23" t="s">
        <v>119</v>
      </c>
      <c r="F21" s="24"/>
      <c r="I21" s="37" t="s">
        <v>3</v>
      </c>
      <c r="J21" s="38" t="s">
        <v>4</v>
      </c>
      <c r="K21" s="38" t="s">
        <v>5</v>
      </c>
      <c r="L21" s="38" t="s">
        <v>51</v>
      </c>
      <c r="M21" s="38" t="s">
        <v>52</v>
      </c>
      <c r="N21" s="38" t="s">
        <v>18</v>
      </c>
      <c r="O21" s="38" t="s">
        <v>19</v>
      </c>
      <c r="P21" s="39" t="s">
        <v>20</v>
      </c>
      <c r="S21">
        <v>1</v>
      </c>
      <c r="T21">
        <v>2</v>
      </c>
      <c r="U21">
        <v>3</v>
      </c>
      <c r="V21">
        <v>4</v>
      </c>
      <c r="W21">
        <v>5</v>
      </c>
      <c r="X21">
        <v>6</v>
      </c>
      <c r="Y21">
        <v>7</v>
      </c>
      <c r="Z21">
        <v>8</v>
      </c>
      <c r="AA21">
        <v>9</v>
      </c>
      <c r="AB21">
        <v>10</v>
      </c>
      <c r="AC21">
        <v>11</v>
      </c>
      <c r="AD21">
        <v>12</v>
      </c>
      <c r="AE21">
        <v>13</v>
      </c>
      <c r="AF21">
        <v>14</v>
      </c>
      <c r="AG21">
        <v>15</v>
      </c>
      <c r="AH21">
        <v>16</v>
      </c>
      <c r="AI21">
        <v>17</v>
      </c>
      <c r="AJ21">
        <v>18</v>
      </c>
      <c r="AK21">
        <v>19</v>
      </c>
      <c r="AL21">
        <v>20</v>
      </c>
      <c r="AM21">
        <v>21</v>
      </c>
      <c r="AN21">
        <v>22</v>
      </c>
      <c r="AO21">
        <v>23</v>
      </c>
      <c r="AP21">
        <v>24</v>
      </c>
      <c r="AQ21">
        <v>25</v>
      </c>
      <c r="AR21">
        <v>26</v>
      </c>
    </row>
    <row r="22" spans="1:44">
      <c r="A22" s="25">
        <f>360+Observations!H15</f>
        <v>266.52</v>
      </c>
      <c r="B22" s="26">
        <f>Observations!I15</f>
        <v>41.94</v>
      </c>
      <c r="C22" s="26">
        <f>(0.0019279+1.02/TAN(RADIANS((B22+10.3/(B22+5.1)))))/60</f>
        <v>1.880752626250911E-2</v>
      </c>
      <c r="D22" s="27">
        <f>Observations!F15</f>
        <v>0.11</v>
      </c>
      <c r="E22" s="28">
        <f>Observations!G15</f>
        <v>0.05</v>
      </c>
      <c r="F22" s="29">
        <f xml:space="preserve"> $B$10 + $B$11*COS(RADIANS(B22)) + $B$12*SIN(RADIANS(B22)) + $B$13*SIN(RADIANS(B22))*COS(RADIANS(A22)) + $B$14*SIN(RADIANS(B22))*SIN(RADIANS(A22))+D22</f>
        <v>-0.25549877914283675</v>
      </c>
      <c r="G22">
        <f xml:space="preserve"> $D$10 + $D$11*(COS($J$9*B22)) + $D$12*SIN($J$9*B22) + $D$13*SIN($J$9*B22)*COS($J$9*A22) + $D$14*SIN($J$9*B22)*SIN($J$9*A22)-F22</f>
        <v>-4.5442933332668189E-2</v>
      </c>
      <c r="H22">
        <f xml:space="preserve"> $E$10 + $E$11*(COS($J$9*B22)) + $E$12*SIN($J$9*B22) + $E$13*SIN($J$9*B22)*COS($J$9*A22) + $E$14*SIN($J$9*B22)*SIN($J$9*A22)-F22</f>
        <v>-8.1210329603224607E-2</v>
      </c>
      <c r="I22" s="40">
        <f xml:space="preserve"> 1</f>
        <v>1</v>
      </c>
      <c r="J22" s="41">
        <f xml:space="preserve"> COS(RADIANS(B22))</f>
        <v>0.74384512980702511</v>
      </c>
      <c r="K22" s="41">
        <f xml:space="preserve"> SIN(RADIANS(B22))</f>
        <v>0.66835202016779305</v>
      </c>
      <c r="L22" s="41">
        <f xml:space="preserve"> SIN(RADIANS(B22))*COS(RADIANS(A22))</f>
        <v>-4.0569048528477022E-2</v>
      </c>
      <c r="M22" s="41">
        <f xml:space="preserve"> SIN(RADIANS(B22))*SIN(RADIANS(A22))</f>
        <v>-0.667119610837415</v>
      </c>
      <c r="N22" s="41">
        <v>0</v>
      </c>
      <c r="O22" s="41">
        <f xml:space="preserve"> 0</f>
        <v>0</v>
      </c>
      <c r="P22" s="42">
        <f xml:space="preserve"> 0</f>
        <v>0</v>
      </c>
      <c r="R22">
        <v>1</v>
      </c>
      <c r="S22">
        <f t="array" ref="S22:AR29">TRANSPOSE(I22:P47)</f>
        <v>1</v>
      </c>
      <c r="T22">
        <v>0</v>
      </c>
      <c r="U22">
        <v>1</v>
      </c>
      <c r="V22">
        <v>0</v>
      </c>
      <c r="W22">
        <v>1</v>
      </c>
      <c r="X22">
        <v>0</v>
      </c>
      <c r="Y22">
        <v>1</v>
      </c>
      <c r="Z22">
        <v>0</v>
      </c>
      <c r="AA22">
        <v>1</v>
      </c>
      <c r="AB22">
        <v>0</v>
      </c>
      <c r="AC22">
        <v>1</v>
      </c>
      <c r="AD22">
        <v>0</v>
      </c>
      <c r="AE22">
        <v>1</v>
      </c>
      <c r="AF22">
        <v>0</v>
      </c>
      <c r="AG22">
        <v>1</v>
      </c>
      <c r="AH22">
        <v>0</v>
      </c>
      <c r="AI22">
        <v>1</v>
      </c>
      <c r="AJ22">
        <v>0</v>
      </c>
      <c r="AK22">
        <v>1</v>
      </c>
      <c r="AL22">
        <v>0</v>
      </c>
      <c r="AM22">
        <v>1</v>
      </c>
      <c r="AN22">
        <v>0</v>
      </c>
      <c r="AO22">
        <v>1</v>
      </c>
      <c r="AP22">
        <v>0</v>
      </c>
      <c r="AQ22">
        <v>1</v>
      </c>
      <c r="AR22">
        <v>0</v>
      </c>
    </row>
    <row r="23" spans="1:44" ht="14" thickBot="1">
      <c r="A23" s="25"/>
      <c r="B23" s="26"/>
      <c r="C23" s="26"/>
      <c r="D23" s="27"/>
      <c r="E23" s="28"/>
      <c r="F23" s="30">
        <f xml:space="preserve"> $B$13*(-SIN(RADIANS(A22))) + $B$14*COS(RADIANS(A22)) + $B$15+ $B$16*COS(RADIANS(B22)) + $B$17*(1/TAN(RADIANS(B22)))+E22</f>
        <v>-0.12579903175931306</v>
      </c>
      <c r="G23">
        <f xml:space="preserve"> $D$10*0 + $D$11*0 + $D$12*0 + $D$13*(-SIN($J$9*A22)) + $D$14*COS($J$9*A22) + $D$15+ $D$16*COS($J$9*B22) + $D$17*(1/TAN($J$9*B22))-F23+C22</f>
        <v>2.5616074431820228E-2</v>
      </c>
      <c r="H23">
        <f xml:space="preserve"> $E$10*0 + $E$11*0 + $E$12*0 + $E$13*(-SIN($J$9*A22)) + $E$14*COS($J$9*A22) + $E$15+ $E$16*COS($J$9*B22) + $E$17*(1/TAN($J$9*B22))-F23+C22</f>
        <v>3.9209045087108409E-2</v>
      </c>
      <c r="I23" s="40">
        <f xml:space="preserve"> 0</f>
        <v>0</v>
      </c>
      <c r="J23" s="41">
        <v>0</v>
      </c>
      <c r="K23" s="41">
        <f xml:space="preserve"> 0</f>
        <v>0</v>
      </c>
      <c r="L23" s="41">
        <f xml:space="preserve"> -SIN(RADIANS(A22))</f>
        <v>0.99815604757195375</v>
      </c>
      <c r="M23" s="41">
        <f xml:space="preserve"> COS(RADIANS(A22))</f>
        <v>-6.0700121050418859E-2</v>
      </c>
      <c r="N23" s="41">
        <v>1</v>
      </c>
      <c r="O23" s="41">
        <f xml:space="preserve"> COS(RADIANS(B22))</f>
        <v>0.74384512980702511</v>
      </c>
      <c r="P23" s="42">
        <f xml:space="preserve"> 1/TAN(RADIANS(B22))</f>
        <v>1.1129541130440201</v>
      </c>
      <c r="R23">
        <v>2</v>
      </c>
      <c r="S23">
        <v>0.74384512980702511</v>
      </c>
      <c r="T23">
        <v>0</v>
      </c>
      <c r="U23">
        <v>0.99098319971483628</v>
      </c>
      <c r="V23">
        <v>1</v>
      </c>
      <c r="W23">
        <v>0.59454215153971324</v>
      </c>
      <c r="X23">
        <v>0</v>
      </c>
      <c r="Y23">
        <v>0.83657312686199092</v>
      </c>
      <c r="Z23">
        <v>1</v>
      </c>
      <c r="AA23">
        <v>0.68123211444967191</v>
      </c>
      <c r="AB23">
        <v>0</v>
      </c>
      <c r="AC23">
        <v>0.95921536033657429</v>
      </c>
      <c r="AD23">
        <v>1</v>
      </c>
      <c r="AE23">
        <v>0.81411551835631923</v>
      </c>
      <c r="AF23">
        <v>0</v>
      </c>
      <c r="AG23">
        <v>0.9606822945502641</v>
      </c>
      <c r="AH23">
        <v>1</v>
      </c>
      <c r="AI23">
        <v>0.64944804833018377</v>
      </c>
      <c r="AJ23">
        <v>0</v>
      </c>
      <c r="AK23">
        <v>0.76716515181529965</v>
      </c>
      <c r="AL23">
        <v>1</v>
      </c>
      <c r="AM23">
        <v>0.65077421726585105</v>
      </c>
      <c r="AN23">
        <v>0</v>
      </c>
      <c r="AO23">
        <v>0.86357161136618754</v>
      </c>
      <c r="AP23">
        <v>1</v>
      </c>
      <c r="AQ23">
        <v>0.85716730070211233</v>
      </c>
      <c r="AR23">
        <v>0</v>
      </c>
    </row>
    <row r="24" spans="1:44">
      <c r="A24" s="25">
        <f>Observations!H16</f>
        <v>-144.99</v>
      </c>
      <c r="B24" s="25">
        <f>Observations!I16</f>
        <v>7.7</v>
      </c>
      <c r="C24" s="26">
        <f t="shared" ref="C23:C24" si="3">(0.0019279+1.02/TAN(RADIANS((B24+10.3/(B24+5.1)))))/60</f>
        <v>0.1137181630219362</v>
      </c>
      <c r="D24" s="25">
        <f>Observations!F16</f>
        <v>-0.05</v>
      </c>
      <c r="E24" s="25">
        <f>Observations!G16</f>
        <v>2.5000000000000001E-2</v>
      </c>
      <c r="F24" s="29">
        <f t="shared" ref="F24:F47" si="4" xml:space="preserve"> $B$10 + $B$11*COS(RADIANS(B24)) + $B$12*SIN(RADIANS(B24)) + $B$13*SIN(RADIANS(B24))*COS(RADIANS(A24)) + $B$14*SIN(RADIANS(B24))*SIN(RADIANS(A24))+D24</f>
        <v>-0.41070715703237026</v>
      </c>
      <c r="G24">
        <f t="shared" ref="G24:G47" si="5" xml:space="preserve"> $D$10 + $D$11*(COS($J$9*B24)) + $D$12*SIN($J$9*B24) + $D$13*SIN($J$9*B24)*COS($J$9*A24) + $D$14*SIN($J$9*B24)*SIN($J$9*A24)-F24</f>
        <v>-1.9803135907734304E-2</v>
      </c>
      <c r="H24">
        <f t="shared" ref="H24:H47" si="6" xml:space="preserve"> $E$10 + $E$11*(COS($J$9*B24)) + $E$12*SIN($J$9*B24) + $E$13*SIN($J$9*B24)*COS($J$9*A24) + $E$14*SIN($J$9*B24)*SIN($J$9*A24)-F24</f>
        <v>4.4826325882816875E-3</v>
      </c>
      <c r="I24" s="40">
        <f t="shared" ref="I24" si="7" xml:space="preserve"> 1</f>
        <v>1</v>
      </c>
      <c r="J24" s="41">
        <f t="shared" ref="J24:J47" si="8" xml:space="preserve"> COS(RADIANS(B24))</f>
        <v>0.99098319971483628</v>
      </c>
      <c r="K24" s="41">
        <f t="shared" ref="K24:K47" si="9" xml:space="preserve"> SIN(RADIANS(B24))</f>
        <v>0.13398618541829205</v>
      </c>
      <c r="L24" s="41">
        <f t="shared" ref="L24:L47" si="10" xml:space="preserve"> SIN(RADIANS(B24))*COS(RADIANS(A24))</f>
        <v>-0.10974164293481352</v>
      </c>
      <c r="M24" s="41">
        <f t="shared" ref="M24:M47" si="11" xml:space="preserve"> SIN(RADIANS(B24))*SIN(RADIANS(A24))</f>
        <v>-7.6870473453159047E-2</v>
      </c>
      <c r="N24" s="41">
        <v>0</v>
      </c>
      <c r="O24" s="41">
        <f t="shared" ref="O24:P24" si="12" xml:space="preserve"> 0</f>
        <v>0</v>
      </c>
      <c r="P24" s="42">
        <f t="shared" si="12"/>
        <v>0</v>
      </c>
      <c r="R24">
        <v>3</v>
      </c>
      <c r="S24">
        <v>0.66835202016779305</v>
      </c>
      <c r="T24">
        <v>0</v>
      </c>
      <c r="U24">
        <v>0.13398618541829205</v>
      </c>
      <c r="V24">
        <v>0</v>
      </c>
      <c r="W24">
        <v>0.80406444396113463</v>
      </c>
      <c r="X24">
        <v>0</v>
      </c>
      <c r="Y24">
        <v>0.54785527597382067</v>
      </c>
      <c r="Z24">
        <v>0</v>
      </c>
      <c r="AA24">
        <v>0.7320674874917128</v>
      </c>
      <c r="AB24">
        <v>0</v>
      </c>
      <c r="AC24">
        <v>0.28267630338317346</v>
      </c>
      <c r="AD24">
        <v>0</v>
      </c>
      <c r="AE24">
        <v>0.58070295571093977</v>
      </c>
      <c r="AF24">
        <v>0</v>
      </c>
      <c r="AG24">
        <v>0.27765001159308395</v>
      </c>
      <c r="AH24">
        <v>0</v>
      </c>
      <c r="AI24">
        <v>0.76040596560003093</v>
      </c>
      <c r="AJ24">
        <v>0</v>
      </c>
      <c r="AK24">
        <v>0.6414496315691578</v>
      </c>
      <c r="AL24">
        <v>0</v>
      </c>
      <c r="AM24">
        <v>0.75927130733488069</v>
      </c>
      <c r="AN24">
        <v>0</v>
      </c>
      <c r="AO24">
        <v>0.50422621118145616</v>
      </c>
      <c r="AP24">
        <v>0</v>
      </c>
      <c r="AQ24">
        <v>0.51503807491005416</v>
      </c>
      <c r="AR24">
        <v>0</v>
      </c>
    </row>
    <row r="25" spans="1:44" ht="14" thickBot="1">
      <c r="A25" s="25"/>
      <c r="B25" s="26"/>
      <c r="C25" s="26"/>
      <c r="D25" s="27"/>
      <c r="E25" s="28"/>
      <c r="F25" s="30">
        <f t="shared" ref="F25:F47" si="13" xml:space="preserve"> $B$13*(-SIN(RADIANS(A24))) + $B$14*COS(RADIANS(A24)) + $B$15+ $B$16*COS(RADIANS(B24)) + $B$17*(1/TAN(RADIANS(B24)))+E24</f>
        <v>-0.15731462219785497</v>
      </c>
      <c r="G25">
        <f t="shared" ref="G25:G47" si="14" xml:space="preserve"> $D$10*0 + $D$11*0 + $D$12*0 + $D$13*(-SIN($J$9*A24)) + $D$14*COS($J$9*A24) + $D$15+ $D$16*COS($J$9*B24) + $D$17*(1/TAN($J$9*B24))-F25+C24</f>
        <v>9.499608069339853E-2</v>
      </c>
      <c r="H25">
        <f t="shared" ref="H25:H47" si="15" xml:space="preserve"> $E$10*0 + $E$11*0 + $E$12*0 + $E$13*(-SIN($J$9*A24)) + $E$14*COS($J$9*A24) + $E$15+ $E$16*COS($J$9*B24) + $E$17*(1/TAN($J$9*B24))-F25+C24</f>
        <v>0.11693392437150298</v>
      </c>
      <c r="I25" s="40">
        <f t="shared" ref="I25" si="16" xml:space="preserve"> 0</f>
        <v>0</v>
      </c>
      <c r="J25" s="41">
        <v>1</v>
      </c>
      <c r="K25" s="41">
        <f t="shared" ref="K25" si="17" xml:space="preserve"> 0</f>
        <v>0</v>
      </c>
      <c r="L25" s="41">
        <f t="shared" ref="L25:L47" si="18" xml:space="preserve"> -SIN(RADIANS(A24))</f>
        <v>0.57371939661672422</v>
      </c>
      <c r="M25" s="41">
        <f t="shared" ref="M25:M47" si="19" xml:space="preserve"> COS(RADIANS(A24))</f>
        <v>-0.81905192383983927</v>
      </c>
      <c r="N25" s="41">
        <v>1</v>
      </c>
      <c r="O25" s="41">
        <f t="shared" ref="O25:O47" si="20" xml:space="preserve"> COS(RADIANS(B24))</f>
        <v>0.99098319971483628</v>
      </c>
      <c r="P25" s="42">
        <f t="shared" ref="P25:P47" si="21" xml:space="preserve"> 1/TAN(RADIANS(B24))</f>
        <v>7.396159511677129</v>
      </c>
      <c r="R25">
        <v>4</v>
      </c>
      <c r="S25">
        <v>-4.0569048528477022E-2</v>
      </c>
      <c r="T25">
        <v>0.99815604757195375</v>
      </c>
      <c r="U25">
        <v>-0.10974164293481352</v>
      </c>
      <c r="V25">
        <v>0.57371939661672422</v>
      </c>
      <c r="W25">
        <v>0.10369912505479972</v>
      </c>
      <c r="X25">
        <v>0.99164866820696562</v>
      </c>
      <c r="Y25">
        <v>0.44096531348004092</v>
      </c>
      <c r="Z25">
        <v>0.59341888660370123</v>
      </c>
      <c r="AA25">
        <v>0.60040652313252763</v>
      </c>
      <c r="AB25">
        <v>0.57214587344551593</v>
      </c>
      <c r="AC25">
        <v>-0.11937473290889496</v>
      </c>
      <c r="AD25">
        <v>0.90645525342115518</v>
      </c>
      <c r="AE25">
        <v>-0.28771431319130558</v>
      </c>
      <c r="AF25">
        <v>-0.8686315144381912</v>
      </c>
      <c r="AG25">
        <v>-0.19632820599399323</v>
      </c>
      <c r="AH25">
        <v>0.70710678118654746</v>
      </c>
      <c r="AI25">
        <v>4.5759314383223837E-2</v>
      </c>
      <c r="AJ25">
        <v>0.99818769325449153</v>
      </c>
      <c r="AK25">
        <v>0.638707240794811</v>
      </c>
      <c r="AL25">
        <v>-9.2370587446561583E-2</v>
      </c>
      <c r="AM25">
        <v>0.68813349831109982</v>
      </c>
      <c r="AN25">
        <v>-0.42261826174069944</v>
      </c>
      <c r="AO25">
        <v>0.49622602387692566</v>
      </c>
      <c r="AP25">
        <v>-0.17742827860084195</v>
      </c>
      <c r="AQ25">
        <v>-0.27900035378699306</v>
      </c>
      <c r="AR25">
        <v>-0.84056660349568435</v>
      </c>
    </row>
    <row r="26" spans="1:44">
      <c r="A26" s="25">
        <f>360+Observations!H17</f>
        <v>277.40999999999997</v>
      </c>
      <c r="B26" s="26">
        <f>Observations!I17</f>
        <v>53.52</v>
      </c>
      <c r="C26" s="26">
        <f t="shared" ref="C23:C47" si="22">(0.0019279+1.02/TAN(RADIANS((B26+10.3/(B26+5.1)))))/60</f>
        <v>1.252183389595388E-2</v>
      </c>
      <c r="D26" s="27">
        <f>Observations!F17</f>
        <v>0.08</v>
      </c>
      <c r="E26" s="28">
        <f>Observations!G17</f>
        <v>0.06</v>
      </c>
      <c r="F26" s="29">
        <f t="shared" ref="F26:F47" si="23" xml:space="preserve"> $B$10 + $B$11*COS(RADIANS(B26)) + $B$12*SIN(RADIANS(B26)) + $B$13*SIN(RADIANS(B26))*COS(RADIANS(A26)) + $B$14*SIN(RADIANS(B26))*SIN(RADIANS(A26))+D26</f>
        <v>-0.286465675979516</v>
      </c>
      <c r="G26">
        <f t="shared" ref="G26:G47" si="24" xml:space="preserve"> $D$10 + $D$11*(COS($J$9*B26)) + $D$12*SIN($J$9*B26) + $D$13*SIN($J$9*B26)*COS($J$9*A26) + $D$14*SIN($J$9*B26)*SIN($J$9*A26)-F26</f>
        <v>1.1927979403814626E-2</v>
      </c>
      <c r="H26">
        <f t="shared" ref="H26:H47" si="25" xml:space="preserve"> $E$10 + $E$11*(COS($J$9*B26)) + $E$12*SIN($J$9*B26) + $E$13*SIN($J$9*B26)*COS($J$9*A26) + $E$14*SIN($J$9*B26)*SIN($J$9*A26)-F26</f>
        <v>7.140240448548496E-3</v>
      </c>
      <c r="I26" s="40">
        <f t="shared" ref="I26" si="26" xml:space="preserve"> 1</f>
        <v>1</v>
      </c>
      <c r="J26" s="41">
        <f t="shared" ref="J26:J47" si="27" xml:space="preserve"> COS(RADIANS(B26))</f>
        <v>0.59454215153971324</v>
      </c>
      <c r="K26" s="41">
        <f t="shared" ref="K26:K47" si="28" xml:space="preserve"> SIN(RADIANS(B26))</f>
        <v>0.80406444396113463</v>
      </c>
      <c r="L26" s="41">
        <f t="shared" ref="L26:L47" si="29" xml:space="preserve"> SIN(RADIANS(B26))*COS(RADIANS(A26))</f>
        <v>0.10369912505479972</v>
      </c>
      <c r="M26" s="41">
        <f t="shared" ref="M26:M47" si="30" xml:space="preserve"> SIN(RADIANS(B26))*SIN(RADIANS(A26))</f>
        <v>-0.79734943500663347</v>
      </c>
      <c r="N26" s="41">
        <v>0</v>
      </c>
      <c r="O26" s="41">
        <f t="shared" ref="O26:P26" si="31" xml:space="preserve"> 0</f>
        <v>0</v>
      </c>
      <c r="P26" s="42">
        <f t="shared" si="31"/>
        <v>0</v>
      </c>
      <c r="R26">
        <v>5</v>
      </c>
      <c r="S26">
        <v>-0.667119610837415</v>
      </c>
      <c r="T26">
        <v>-6.0700121050418859E-2</v>
      </c>
      <c r="U26">
        <v>-7.6870473453159047E-2</v>
      </c>
      <c r="V26">
        <v>-0.81905192383983927</v>
      </c>
      <c r="W26">
        <v>-0.79734943500663347</v>
      </c>
      <c r="X26">
        <v>0.12896867388382136</v>
      </c>
      <c r="Y26">
        <v>-0.32510766788834811</v>
      </c>
      <c r="Z26">
        <v>0.80489379735591426</v>
      </c>
      <c r="AA26">
        <v>-0.41884939205201033</v>
      </c>
      <c r="AB26">
        <v>0.82015187587377236</v>
      </c>
      <c r="AC26">
        <v>-0.25623342021934986</v>
      </c>
      <c r="AD26">
        <v>-0.42230187490134286</v>
      </c>
      <c r="AE26">
        <v>0.50441688785792749</v>
      </c>
      <c r="AF26">
        <v>-0.4954586684324076</v>
      </c>
      <c r="AG26">
        <v>-0.19632820599399317</v>
      </c>
      <c r="AH26">
        <v>-0.70710678118654768</v>
      </c>
      <c r="AI26">
        <v>-0.7590278767392491</v>
      </c>
      <c r="AJ26">
        <v>6.0177479469293076E-2</v>
      </c>
      <c r="AK26">
        <v>5.92510792854236E-2</v>
      </c>
      <c r="AL26">
        <v>0.99572469818458209</v>
      </c>
      <c r="AM26">
        <v>0.32088192009545563</v>
      </c>
      <c r="AN26">
        <v>0.90630778703664994</v>
      </c>
      <c r="AO26">
        <v>8.9463988675350381E-2</v>
      </c>
      <c r="AP26">
        <v>0.98413373377440017</v>
      </c>
      <c r="AQ26">
        <v>0.43292380529810004</v>
      </c>
      <c r="AR26">
        <v>-0.54170821028273974</v>
      </c>
    </row>
    <row r="27" spans="1:44" ht="14" thickBot="1">
      <c r="A27" s="25"/>
      <c r="B27" s="26"/>
      <c r="C27" s="26"/>
      <c r="D27" s="27"/>
      <c r="E27" s="28"/>
      <c r="F27" s="30">
        <f t="shared" ref="F27:F47" si="32" xml:space="preserve"> $B$13*(-SIN(RADIANS(A26))) + $B$14*COS(RADIANS(A26)) + $B$15+ $B$16*COS(RADIANS(B26)) + $B$17*(1/TAN(RADIANS(B26)))+E26</f>
        <v>-0.11424830280640777</v>
      </c>
      <c r="G27">
        <f t="shared" ref="G27:G47" si="33" xml:space="preserve"> $D$10*0 + $D$11*0 + $D$12*0 + $D$13*(-SIN($J$9*A26)) + $D$14*COS($J$9*A26) + $D$15+ $D$16*COS($J$9*B26) + $D$17*(1/TAN($J$9*B26))-F27+C26</f>
        <v>3.032125454759076E-2</v>
      </c>
      <c r="H27">
        <f t="shared" ref="H27:H47" si="34" xml:space="preserve"> $E$10*0 + $E$11*0 + $E$12*0 + $E$13*(-SIN($J$9*A26)) + $E$14*COS($J$9*A26) + $E$15+ $E$16*COS($J$9*B26) + $E$17*(1/TAN($J$9*B26))-F27+C26</f>
        <v>2.3052013251586154E-2</v>
      </c>
      <c r="I27" s="40">
        <f t="shared" ref="I27" si="35" xml:space="preserve"> 0</f>
        <v>0</v>
      </c>
      <c r="J27" s="41">
        <v>0</v>
      </c>
      <c r="K27" s="41">
        <f t="shared" ref="K27" si="36" xml:space="preserve"> 0</f>
        <v>0</v>
      </c>
      <c r="L27" s="41">
        <f t="shared" ref="L27:L47" si="37" xml:space="preserve"> -SIN(RADIANS(A26))</f>
        <v>0.99164866820696562</v>
      </c>
      <c r="M27" s="41">
        <f t="shared" ref="M27:M47" si="38" xml:space="preserve"> COS(RADIANS(A26))</f>
        <v>0.12896867388382136</v>
      </c>
      <c r="N27" s="41">
        <v>1</v>
      </c>
      <c r="O27" s="41">
        <f t="shared" ref="O27:O47" si="39" xml:space="preserve"> COS(RADIANS(B26))</f>
        <v>0.59454215153971324</v>
      </c>
      <c r="P27" s="42">
        <f t="shared" ref="P27:P47" si="40" xml:space="preserve"> 1/TAN(RADIANS(B26))</f>
        <v>0.73942102029877976</v>
      </c>
      <c r="R27">
        <v>6</v>
      </c>
      <c r="S27">
        <v>0</v>
      </c>
      <c r="T27">
        <v>1</v>
      </c>
      <c r="U27">
        <v>0</v>
      </c>
      <c r="V27">
        <v>1</v>
      </c>
      <c r="W27">
        <v>0</v>
      </c>
      <c r="X27">
        <v>1</v>
      </c>
      <c r="Y27">
        <v>0</v>
      </c>
      <c r="Z27">
        <v>1</v>
      </c>
      <c r="AA27">
        <v>0</v>
      </c>
      <c r="AB27">
        <v>1</v>
      </c>
      <c r="AC27">
        <v>0</v>
      </c>
      <c r="AD27">
        <v>1</v>
      </c>
      <c r="AE27">
        <v>0</v>
      </c>
      <c r="AF27">
        <v>1</v>
      </c>
      <c r="AG27">
        <v>0</v>
      </c>
      <c r="AH27">
        <v>1</v>
      </c>
      <c r="AI27">
        <v>0</v>
      </c>
      <c r="AJ27">
        <v>1</v>
      </c>
      <c r="AK27">
        <v>0</v>
      </c>
      <c r="AL27">
        <v>1</v>
      </c>
      <c r="AM27">
        <v>0</v>
      </c>
      <c r="AN27">
        <v>1</v>
      </c>
      <c r="AO27">
        <v>0</v>
      </c>
      <c r="AP27">
        <v>1</v>
      </c>
      <c r="AQ27">
        <v>0</v>
      </c>
      <c r="AR27">
        <v>1</v>
      </c>
    </row>
    <row r="28" spans="1:44">
      <c r="A28" s="25">
        <f>360+Observations!H18</f>
        <v>323.60000000000002</v>
      </c>
      <c r="B28" s="26">
        <f>Observations!I18</f>
        <v>33.22</v>
      </c>
      <c r="C28" s="26">
        <f t="shared" si="22"/>
        <v>2.5727252267588131E-2</v>
      </c>
      <c r="D28" s="27">
        <f>Observations!F18</f>
        <v>-1.4999999999999999E-2</v>
      </c>
      <c r="E28" s="28">
        <f>Observations!G18</f>
        <v>-0.01</v>
      </c>
      <c r="F28" s="29">
        <f t="shared" ref="F28:F47" si="41" xml:space="preserve"> $B$10 + $B$11*COS(RADIANS(B28)) + $B$12*SIN(RADIANS(B28)) + $B$13*SIN(RADIANS(B28))*COS(RADIANS(A28)) + $B$14*SIN(RADIANS(B28))*SIN(RADIANS(A28))+D28</f>
        <v>-0.37735720715724841</v>
      </c>
      <c r="G28">
        <f t="shared" ref="G28:G47" si="42" xml:space="preserve"> $D$10 + $D$11*(COS($J$9*B28)) + $D$12*SIN($J$9*B28) + $D$13*SIN($J$9*B28)*COS($J$9*A28) + $D$14*SIN($J$9*B28)*SIN($J$9*A28)-F28</f>
        <v>2.822242168912481E-2</v>
      </c>
      <c r="H28">
        <f t="shared" ref="H28:H47" si="43" xml:space="preserve"> $E$10 + $E$11*(COS($J$9*B28)) + $E$12*SIN($J$9*B28) + $E$13*SIN($J$9*B28)*COS($J$9*A28) + $E$14*SIN($J$9*B28)*SIN($J$9*A28)-F28</f>
        <v>1.0154389551071286E-2</v>
      </c>
      <c r="I28" s="40">
        <f t="shared" ref="I28" si="44" xml:space="preserve"> 1</f>
        <v>1</v>
      </c>
      <c r="J28" s="41">
        <f t="shared" ref="J28:J47" si="45" xml:space="preserve"> COS(RADIANS(B28))</f>
        <v>0.83657312686199092</v>
      </c>
      <c r="K28" s="41">
        <f t="shared" ref="K28:K47" si="46" xml:space="preserve"> SIN(RADIANS(B28))</f>
        <v>0.54785527597382067</v>
      </c>
      <c r="L28" s="41">
        <f t="shared" ref="L28:L47" si="47" xml:space="preserve"> SIN(RADIANS(B28))*COS(RADIANS(A28))</f>
        <v>0.44096531348004092</v>
      </c>
      <c r="M28" s="41">
        <f t="shared" ref="M28:M47" si="48" xml:space="preserve"> SIN(RADIANS(B28))*SIN(RADIANS(A28))</f>
        <v>-0.32510766788834811</v>
      </c>
      <c r="N28" s="41">
        <v>0</v>
      </c>
      <c r="O28" s="41">
        <f t="shared" ref="O28:P28" si="49" xml:space="preserve"> 0</f>
        <v>0</v>
      </c>
      <c r="P28" s="42">
        <f t="shared" si="49"/>
        <v>0</v>
      </c>
      <c r="R28">
        <v>7</v>
      </c>
      <c r="S28">
        <v>0</v>
      </c>
      <c r="T28">
        <v>0.74384512980702511</v>
      </c>
      <c r="U28">
        <v>0</v>
      </c>
      <c r="V28">
        <v>0.99098319971483628</v>
      </c>
      <c r="W28">
        <v>0</v>
      </c>
      <c r="X28">
        <v>0.59454215153971324</v>
      </c>
      <c r="Y28">
        <v>0</v>
      </c>
      <c r="Z28">
        <v>0.83657312686199092</v>
      </c>
      <c r="AA28">
        <v>0</v>
      </c>
      <c r="AB28">
        <v>0.68123211444967191</v>
      </c>
      <c r="AC28">
        <v>0</v>
      </c>
      <c r="AD28">
        <v>0.95921536033657429</v>
      </c>
      <c r="AE28">
        <v>0</v>
      </c>
      <c r="AF28">
        <v>0.81411551835631923</v>
      </c>
      <c r="AG28">
        <v>0</v>
      </c>
      <c r="AH28">
        <v>0.9606822945502641</v>
      </c>
      <c r="AI28">
        <v>0</v>
      </c>
      <c r="AJ28">
        <v>0.64944804833018377</v>
      </c>
      <c r="AK28">
        <v>0</v>
      </c>
      <c r="AL28">
        <v>0.76716515181529965</v>
      </c>
      <c r="AM28">
        <v>0</v>
      </c>
      <c r="AN28">
        <v>0.65077421726585105</v>
      </c>
      <c r="AO28">
        <v>0</v>
      </c>
      <c r="AP28">
        <v>0.86357161136618754</v>
      </c>
      <c r="AQ28">
        <v>0</v>
      </c>
      <c r="AR28">
        <v>0.85716730070211233</v>
      </c>
    </row>
    <row r="29" spans="1:44" ht="14" thickBot="1">
      <c r="A29" s="25"/>
      <c r="B29" s="26"/>
      <c r="C29" s="26"/>
      <c r="D29" s="27"/>
      <c r="E29" s="28"/>
      <c r="F29" s="30">
        <f t="shared" ref="F29:F47" si="50" xml:space="preserve"> $B$13*(-SIN(RADIANS(A28))) + $B$14*COS(RADIANS(A28)) + $B$15+ $B$16*COS(RADIANS(B28)) + $B$17*(1/TAN(RADIANS(B28)))+E28</f>
        <v>-0.1789844776410589</v>
      </c>
      <c r="G29">
        <f t="shared" ref="G29:G47" si="51" xml:space="preserve"> $D$10*0 + $D$11*0 + $D$12*0 + $D$13*(-SIN($J$9*A28)) + $D$14*COS($J$9*A28) + $D$15+ $D$16*COS($J$9*B28) + $D$17*(1/TAN($J$9*B28))-F29+C28</f>
        <v>4.4834725348649469E-2</v>
      </c>
      <c r="H29">
        <f t="shared" ref="H29:H47" si="52" xml:space="preserve"> $E$10*0 + $E$11*0 + $E$12*0 + $E$13*(-SIN($J$9*A28)) + $E$14*COS($J$9*A28) + $E$15+ $E$16*COS($J$9*B28) + $E$17*(1/TAN($J$9*B28))-F29+C28</f>
        <v>0.1046999970312032</v>
      </c>
      <c r="I29" s="40">
        <f t="shared" ref="I29" si="53" xml:space="preserve"> 0</f>
        <v>0</v>
      </c>
      <c r="J29" s="41">
        <v>1</v>
      </c>
      <c r="K29" s="41">
        <f t="shared" ref="K29" si="54" xml:space="preserve"> 0</f>
        <v>0</v>
      </c>
      <c r="L29" s="41">
        <f t="shared" ref="L29:L47" si="55" xml:space="preserve"> -SIN(RADIANS(A28))</f>
        <v>0.59341888660370123</v>
      </c>
      <c r="M29" s="41">
        <f t="shared" ref="M29:M47" si="56" xml:space="preserve"> COS(RADIANS(A28))</f>
        <v>0.80489379735591426</v>
      </c>
      <c r="N29" s="41">
        <v>1</v>
      </c>
      <c r="O29" s="41">
        <f t="shared" ref="O29:O47" si="57" xml:space="preserve"> COS(RADIANS(B28))</f>
        <v>0.83657312686199092</v>
      </c>
      <c r="P29" s="42">
        <f t="shared" ref="P29:P47" si="58" xml:space="preserve"> 1/TAN(RADIANS(B28))</f>
        <v>1.5269965692581315</v>
      </c>
      <c r="R29">
        <v>8</v>
      </c>
      <c r="S29">
        <v>0</v>
      </c>
      <c r="T29">
        <v>1.1129541130440201</v>
      </c>
      <c r="U29">
        <v>0</v>
      </c>
      <c r="V29">
        <v>7.396159511677129</v>
      </c>
      <c r="W29">
        <v>0</v>
      </c>
      <c r="X29">
        <v>0.73942102029877976</v>
      </c>
      <c r="Y29">
        <v>0</v>
      </c>
      <c r="Z29">
        <v>1.5269965692581315</v>
      </c>
      <c r="AA29">
        <v>0</v>
      </c>
      <c r="AB29">
        <v>0.9305591712367689</v>
      </c>
      <c r="AC29">
        <v>0</v>
      </c>
      <c r="AD29">
        <v>3.3933348811213877</v>
      </c>
      <c r="AE29">
        <v>0</v>
      </c>
      <c r="AF29">
        <v>1.401948294476336</v>
      </c>
      <c r="AG29">
        <v>0</v>
      </c>
      <c r="AH29">
        <v>3.4600477379349548</v>
      </c>
      <c r="AI29">
        <v>0</v>
      </c>
      <c r="AJ29">
        <v>0.85408068546346672</v>
      </c>
      <c r="AK29">
        <v>0</v>
      </c>
      <c r="AL29">
        <v>1.1959865811109875</v>
      </c>
      <c r="AM29">
        <v>0</v>
      </c>
      <c r="AN29">
        <v>0.85710366107489899</v>
      </c>
      <c r="AO29">
        <v>0</v>
      </c>
      <c r="AP29">
        <v>1.7126670375638475</v>
      </c>
      <c r="AQ29">
        <v>0</v>
      </c>
      <c r="AR29">
        <v>1.6642794823505183</v>
      </c>
    </row>
    <row r="30" spans="1:44">
      <c r="A30" s="25">
        <f>360+Observations!H19</f>
        <v>325.10000000000002</v>
      </c>
      <c r="B30" s="26">
        <f>Observations!I19</f>
        <v>47.06</v>
      </c>
      <c r="C30" s="26">
        <f t="shared" si="22"/>
        <v>1.5742660594333342E-2</v>
      </c>
      <c r="D30" s="27">
        <f>Observations!F19</f>
        <v>0.05</v>
      </c>
      <c r="E30" s="28">
        <f>Observations!G19</f>
        <v>4.4999999999999998E-2</v>
      </c>
      <c r="F30" s="29">
        <f t="shared" ref="F30:F47" si="59" xml:space="preserve"> $B$10 + $B$11*COS(RADIANS(B30)) + $B$12*SIN(RADIANS(B30)) + $B$13*SIN(RADIANS(B30))*COS(RADIANS(A30)) + $B$14*SIN(RADIANS(B30))*SIN(RADIANS(A30))+D30</f>
        <v>-0.31301428044863372</v>
      </c>
      <c r="G30">
        <f t="shared" ref="G30:G47" si="60" xml:space="preserve"> $D$10 + $D$11*(COS($J$9*B30)) + $D$12*SIN($J$9*B30) + $D$13*SIN($J$9*B30)*COS($J$9*A30) + $D$14*SIN($J$9*B30)*SIN($J$9*A30)-F30</f>
        <v>-9.5453729182704006E-4</v>
      </c>
      <c r="H30">
        <f t="shared" ref="H30:H47" si="61" xml:space="preserve"> $E$10 + $E$11*(COS($J$9*B30)) + $E$12*SIN($J$9*B30) + $E$13*SIN($J$9*B30)*COS($J$9*A30) + $E$14*SIN($J$9*B30)*SIN($J$9*A30)-F30</f>
        <v>2.7707978476901873E-3</v>
      </c>
      <c r="I30" s="40">
        <f t="shared" ref="I30" si="62" xml:space="preserve"> 1</f>
        <v>1</v>
      </c>
      <c r="J30" s="41">
        <f t="shared" ref="J30:J47" si="63" xml:space="preserve"> COS(RADIANS(B30))</f>
        <v>0.68123211444967191</v>
      </c>
      <c r="K30" s="41">
        <f t="shared" ref="K30:K47" si="64" xml:space="preserve"> SIN(RADIANS(B30))</f>
        <v>0.7320674874917128</v>
      </c>
      <c r="L30" s="41">
        <f t="shared" ref="L30:L47" si="65" xml:space="preserve"> SIN(RADIANS(B30))*COS(RADIANS(A30))</f>
        <v>0.60040652313252763</v>
      </c>
      <c r="M30" s="41">
        <f t="shared" ref="M30:M47" si="66" xml:space="preserve"> SIN(RADIANS(B30))*SIN(RADIANS(A30))</f>
        <v>-0.41884939205201033</v>
      </c>
      <c r="N30" s="41">
        <v>0</v>
      </c>
      <c r="O30" s="41">
        <f t="shared" ref="O30:P30" si="67" xml:space="preserve"> 0</f>
        <v>0</v>
      </c>
      <c r="P30" s="42">
        <f t="shared" si="67"/>
        <v>0</v>
      </c>
    </row>
    <row r="31" spans="1:44" ht="14" thickBot="1">
      <c r="A31" s="25"/>
      <c r="B31" s="26"/>
      <c r="C31" s="26"/>
      <c r="D31" s="27"/>
      <c r="E31" s="28"/>
      <c r="F31" s="30">
        <f t="shared" ref="F31:F47" si="68" xml:space="preserve"> $B$13*(-SIN(RADIANS(A30))) + $B$14*COS(RADIANS(A30)) + $B$15+ $B$16*COS(RADIANS(B30)) + $B$17*(1/TAN(RADIANS(B30)))+E30</f>
        <v>-0.12387425250642319</v>
      </c>
      <c r="G31">
        <f t="shared" ref="G31:G47" si="69" xml:space="preserve"> $D$10*0 + $D$11*0 + $D$12*0 + $D$13*(-SIN($J$9*A30)) + $D$14*COS($J$9*A30) + $D$15+ $D$16*COS($J$9*B30) + $D$17*(1/TAN($J$9*B30))-F31+C30</f>
        <v>1.1879318365712408E-2</v>
      </c>
      <c r="H31">
        <f t="shared" ref="H31:H47" si="70" xml:space="preserve"> $E$10*0 + $E$11*0 + $E$12*0 + $E$13*(-SIN($J$9*A30)) + $E$14*COS($J$9*A30) + $E$15+ $E$16*COS($J$9*B30) + $E$17*(1/TAN($J$9*B30))-F31+C30</f>
        <v>4.1388900603992682E-2</v>
      </c>
      <c r="I31" s="40">
        <f t="shared" ref="I31" si="71" xml:space="preserve"> 0</f>
        <v>0</v>
      </c>
      <c r="J31" s="41">
        <v>0</v>
      </c>
      <c r="K31" s="41">
        <f t="shared" ref="K31" si="72" xml:space="preserve"> 0</f>
        <v>0</v>
      </c>
      <c r="L31" s="41">
        <f t="shared" ref="L31:L47" si="73" xml:space="preserve"> -SIN(RADIANS(A30))</f>
        <v>0.57214587344551593</v>
      </c>
      <c r="M31" s="41">
        <f t="shared" ref="M31:M47" si="74" xml:space="preserve"> COS(RADIANS(A30))</f>
        <v>0.82015187587377236</v>
      </c>
      <c r="N31" s="41">
        <v>1</v>
      </c>
      <c r="O31" s="41">
        <f t="shared" ref="O31:O47" si="75" xml:space="preserve"> COS(RADIANS(B30))</f>
        <v>0.68123211444967191</v>
      </c>
      <c r="P31" s="42">
        <f t="shared" ref="P31:P47" si="76" xml:space="preserve"> 1/TAN(RADIANS(B30))</f>
        <v>0.9305591712367689</v>
      </c>
      <c r="R31" t="s">
        <v>9</v>
      </c>
    </row>
    <row r="32" spans="1:44">
      <c r="A32" s="25">
        <f>360+Observations!H20</f>
        <v>245.01999999999998</v>
      </c>
      <c r="B32" s="26">
        <f>Observations!I20</f>
        <v>16.420000000000002</v>
      </c>
      <c r="C32" s="26">
        <f t="shared" si="22"/>
        <v>5.5990549834335601E-2</v>
      </c>
      <c r="D32" s="27">
        <f>Observations!F20</f>
        <v>-2.5000000000000001E-3</v>
      </c>
      <c r="E32" s="28">
        <f>Observations!G20</f>
        <v>4.65E-2</v>
      </c>
      <c r="F32" s="29">
        <f t="shared" ref="F32:F47" si="77" xml:space="preserve"> $B$10 + $B$11*COS(RADIANS(B32)) + $B$12*SIN(RADIANS(B32)) + $B$13*SIN(RADIANS(B32))*COS(RADIANS(A32)) + $B$14*SIN(RADIANS(B32))*SIN(RADIANS(A32))+D32</f>
        <v>-0.36468467635883489</v>
      </c>
      <c r="G32">
        <f t="shared" ref="G32:G47" si="78" xml:space="preserve"> $D$10 + $D$11*(COS($J$9*B32)) + $D$12*SIN($J$9*B32) + $D$13*SIN($J$9*B32)*COS($J$9*A32) + $D$14*SIN($J$9*B32)*SIN($J$9*A32)-F32</f>
        <v>-2.7385359621686423E-2</v>
      </c>
      <c r="H32">
        <f t="shared" ref="H32:H47" si="79" xml:space="preserve"> $E$10 + $E$11*(COS($J$9*B32)) + $E$12*SIN($J$9*B32) + $E$13*SIN($J$9*B32)*COS($J$9*A32) + $E$14*SIN($J$9*B32)*SIN($J$9*A32)-F32</f>
        <v>-3.9220467823648186E-2</v>
      </c>
      <c r="I32" s="40">
        <f t="shared" ref="I32" si="80" xml:space="preserve"> 1</f>
        <v>1</v>
      </c>
      <c r="J32" s="41">
        <f t="shared" ref="J32:J47" si="81" xml:space="preserve"> COS(RADIANS(B32))</f>
        <v>0.95921536033657429</v>
      </c>
      <c r="K32" s="41">
        <f t="shared" ref="K32:K47" si="82" xml:space="preserve"> SIN(RADIANS(B32))</f>
        <v>0.28267630338317346</v>
      </c>
      <c r="L32" s="41">
        <f t="shared" ref="L32:L47" si="83" xml:space="preserve"> SIN(RADIANS(B32))*COS(RADIANS(A32))</f>
        <v>-0.11937473290889496</v>
      </c>
      <c r="M32" s="41">
        <f t="shared" ref="M32:M47" si="84" xml:space="preserve"> SIN(RADIANS(B32))*SIN(RADIANS(A32))</f>
        <v>-0.25623342021934986</v>
      </c>
      <c r="N32" s="41">
        <v>0</v>
      </c>
      <c r="O32" s="41">
        <f t="shared" ref="O32:P32" si="85" xml:space="preserve"> 0</f>
        <v>0</v>
      </c>
      <c r="P32" s="42">
        <f t="shared" si="85"/>
        <v>0</v>
      </c>
      <c r="S32">
        <v>1</v>
      </c>
      <c r="T32">
        <v>2</v>
      </c>
      <c r="U32">
        <v>3</v>
      </c>
      <c r="V32">
        <v>4</v>
      </c>
      <c r="W32">
        <v>5</v>
      </c>
      <c r="X32">
        <v>6</v>
      </c>
      <c r="Y32">
        <v>7</v>
      </c>
      <c r="Z32">
        <v>8</v>
      </c>
    </row>
    <row r="33" spans="1:26" ht="14" thickBot="1">
      <c r="A33" s="25"/>
      <c r="B33" s="26"/>
      <c r="C33" s="26"/>
      <c r="D33" s="27"/>
      <c r="E33" s="28"/>
      <c r="F33" s="30">
        <f t="shared" ref="F33:F47" si="86" xml:space="preserve"> $B$13*(-SIN(RADIANS(A32))) + $B$14*COS(RADIANS(A32)) + $B$15+ $B$16*COS(RADIANS(B32)) + $B$17*(1/TAN(RADIANS(B32)))+E32</f>
        <v>-0.13232835669679621</v>
      </c>
      <c r="G33">
        <f t="shared" ref="G33:G47" si="87" xml:space="preserve"> $D$10*0 + $D$11*0 + $D$12*0 + $D$13*(-SIN($J$9*A32)) + $D$14*COS($J$9*A32) + $D$15+ $D$16*COS($J$9*B32) + $D$17*(1/TAN($J$9*B32))-F33+C32</f>
        <v>2.8158871526588025E-2</v>
      </c>
      <c r="H33">
        <f t="shared" ref="H33:H47" si="88" xml:space="preserve"> $E$10*0 + $E$11*0 + $E$12*0 + $E$13*(-SIN($J$9*A32)) + $E$14*COS($J$9*A32) + $E$15+ $E$16*COS($J$9*B32) + $E$17*(1/TAN($J$9*B32))-F33+C32</f>
        <v>6.6802809452718701E-2</v>
      </c>
      <c r="I33" s="40">
        <f t="shared" ref="I33" si="89" xml:space="preserve"> 0</f>
        <v>0</v>
      </c>
      <c r="J33" s="41">
        <v>1</v>
      </c>
      <c r="K33" s="41">
        <f t="shared" ref="K33" si="90" xml:space="preserve"> 0</f>
        <v>0</v>
      </c>
      <c r="L33" s="41">
        <f t="shared" ref="L33:L47" si="91" xml:space="preserve"> -SIN(RADIANS(A32))</f>
        <v>0.90645525342115518</v>
      </c>
      <c r="M33" s="41">
        <f t="shared" ref="M33:M47" si="92" xml:space="preserve"> COS(RADIANS(A32))</f>
        <v>-0.42230187490134286</v>
      </c>
      <c r="N33" s="41">
        <v>1</v>
      </c>
      <c r="O33" s="41">
        <f t="shared" ref="O33:O47" si="93" xml:space="preserve"> COS(RADIANS(B32))</f>
        <v>0.95921536033657429</v>
      </c>
      <c r="P33" s="42">
        <f t="shared" ref="P33:P47" si="94" xml:space="preserve"> 1/TAN(RADIANS(B32))</f>
        <v>3.3933348811213877</v>
      </c>
      <c r="R33">
        <v>1</v>
      </c>
      <c r="S33">
        <f t="array" ref="S33:Z40">MMULT(S22:AR29,I22:P47)</f>
        <v>13</v>
      </c>
      <c r="T33">
        <v>10.369315225096031</v>
      </c>
      <c r="U33">
        <v>7.2077458742955303</v>
      </c>
      <c r="V33">
        <v>1.9811687416889514</v>
      </c>
      <c r="W33">
        <v>-2.0899484009779004</v>
      </c>
      <c r="X33">
        <v>0</v>
      </c>
      <c r="Y33">
        <v>0</v>
      </c>
      <c r="Z33">
        <v>0</v>
      </c>
    </row>
    <row r="34" spans="1:26">
      <c r="A34" s="25">
        <f>Observations!H21</f>
        <v>119.7</v>
      </c>
      <c r="B34" s="26">
        <f>Observations!I21</f>
        <v>35.5</v>
      </c>
      <c r="C34" s="26">
        <f t="shared" si="22"/>
        <v>2.3643410222217536E-2</v>
      </c>
      <c r="D34" s="27">
        <f>Observations!F21</f>
        <v>0</v>
      </c>
      <c r="E34" s="28">
        <f>Observations!G21</f>
        <v>7.4999999999999997E-2</v>
      </c>
      <c r="F34" s="29">
        <f t="shared" ref="F34:F47" si="95" xml:space="preserve"> $B$10 + $B$11*COS(RADIANS(B34)) + $B$12*SIN(RADIANS(B34)) + $B$13*SIN(RADIANS(B34))*COS(RADIANS(A34)) + $B$14*SIN(RADIANS(B34))*SIN(RADIANS(A34))+D34</f>
        <v>-0.3560651815387989</v>
      </c>
      <c r="G34">
        <f t="shared" ref="G34:G47" si="96" xml:space="preserve"> $D$10 + $D$11*(COS($J$9*B34)) + $D$12*SIN($J$9*B34) + $D$13*SIN($J$9*B34)*COS($J$9*A34) + $D$14*SIN($J$9*B34)*SIN($J$9*A34)-F34</f>
        <v>1.7164819804146303E-3</v>
      </c>
      <c r="H34">
        <f t="shared" ref="H34:H47" si="97" xml:space="preserve"> $E$10 + $E$11*(COS($J$9*B34)) + $E$12*SIN($J$9*B34) + $E$13*SIN($J$9*B34)*COS($J$9*A34) + $E$14*SIN($J$9*B34)*SIN($J$9*A34)-F34</f>
        <v>3.0368293314095296E-3</v>
      </c>
      <c r="I34" s="40">
        <f t="shared" ref="I34" si="98" xml:space="preserve"> 1</f>
        <v>1</v>
      </c>
      <c r="J34" s="41">
        <f t="shared" ref="J34:J47" si="99" xml:space="preserve"> COS(RADIANS(B34))</f>
        <v>0.81411551835631923</v>
      </c>
      <c r="K34" s="41">
        <f t="shared" ref="K34:K47" si="100" xml:space="preserve"> SIN(RADIANS(B34))</f>
        <v>0.58070295571093977</v>
      </c>
      <c r="L34" s="41">
        <f t="shared" ref="L34:L47" si="101" xml:space="preserve"> SIN(RADIANS(B34))*COS(RADIANS(A34))</f>
        <v>-0.28771431319130558</v>
      </c>
      <c r="M34" s="41">
        <f t="shared" ref="M34:M47" si="102" xml:space="preserve"> SIN(RADIANS(B34))*SIN(RADIANS(A34))</f>
        <v>0.50441688785792749</v>
      </c>
      <c r="N34" s="41">
        <v>0</v>
      </c>
      <c r="O34" s="41">
        <f t="shared" ref="O34:P34" si="103" xml:space="preserve"> 0</f>
        <v>0</v>
      </c>
      <c r="P34" s="42">
        <f t="shared" si="103"/>
        <v>0</v>
      </c>
      <c r="R34">
        <v>2</v>
      </c>
      <c r="S34">
        <v>10.369315225096031</v>
      </c>
      <c r="T34">
        <v>14.472878024202133</v>
      </c>
      <c r="U34">
        <v>5.4326131354893148</v>
      </c>
      <c r="V34">
        <v>3.8311023798096051</v>
      </c>
      <c r="W34">
        <v>-0.5815511026715523</v>
      </c>
      <c r="X34">
        <v>6</v>
      </c>
      <c r="Y34">
        <v>5.3781907446451527</v>
      </c>
      <c r="Z34">
        <v>18.685192318666438</v>
      </c>
    </row>
    <row r="35" spans="1:26" ht="14" thickBot="1">
      <c r="A35" s="25"/>
      <c r="B35" s="26"/>
      <c r="C35" s="26"/>
      <c r="D35" s="27"/>
      <c r="E35" s="28"/>
      <c r="F35" s="30">
        <f t="shared" ref="F35:F47" si="104" xml:space="preserve"> $B$13*(-SIN(RADIANS(A34))) + $B$14*COS(RADIANS(A34)) + $B$15+ $B$16*COS(RADIANS(B34)) + $B$17*(1/TAN(RADIANS(B34)))+E34</f>
        <v>-0.10567080314125248</v>
      </c>
      <c r="G35">
        <f t="shared" ref="G35:G47" si="105" xml:space="preserve"> $D$10*0 + $D$11*0 + $D$12*0 + $D$13*(-SIN($J$9*A34)) + $D$14*COS($J$9*A34) + $D$15+ $D$16*COS($J$9*B34) + $D$17*(1/TAN($J$9*B34))-F35+C34</f>
        <v>5.8364896811031963E-2</v>
      </c>
      <c r="H35">
        <f t="shared" ref="H35:H47" si="106" xml:space="preserve"> $E$10*0 + $E$11*0 + $E$12*0 + $E$13*(-SIN($J$9*A34)) + $E$14*COS($J$9*A34) + $E$15+ $E$16*COS($J$9*B34) + $E$17*(1/TAN($J$9*B34))-F35+C34</f>
        <v>1.8145730473357862E-2</v>
      </c>
      <c r="I35" s="40">
        <f t="shared" ref="I35" si="107" xml:space="preserve"> 0</f>
        <v>0</v>
      </c>
      <c r="J35" s="41">
        <v>0</v>
      </c>
      <c r="K35" s="41">
        <f t="shared" ref="K35" si="108" xml:space="preserve"> 0</f>
        <v>0</v>
      </c>
      <c r="L35" s="41">
        <f t="shared" ref="L35:L47" si="109" xml:space="preserve"> -SIN(RADIANS(A34))</f>
        <v>-0.8686315144381912</v>
      </c>
      <c r="M35" s="41">
        <f t="shared" ref="M35:M47" si="110" xml:space="preserve"> COS(RADIANS(A34))</f>
        <v>-0.4954586684324076</v>
      </c>
      <c r="N35" s="41">
        <v>1</v>
      </c>
      <c r="O35" s="41">
        <f t="shared" ref="O35:O47" si="111" xml:space="preserve"> COS(RADIANS(B34))</f>
        <v>0.81411551835631923</v>
      </c>
      <c r="P35" s="42">
        <f t="shared" ref="P35:P47" si="112" xml:space="preserve"> 1/TAN(RADIANS(B34))</f>
        <v>1.401948294476336</v>
      </c>
      <c r="R35">
        <v>3</v>
      </c>
      <c r="S35">
        <v>7.2077458742955303</v>
      </c>
      <c r="T35">
        <v>5.4326131354893148</v>
      </c>
      <c r="U35">
        <v>4.5271219757978649</v>
      </c>
      <c r="V35">
        <v>1.5408428526918507</v>
      </c>
      <c r="W35">
        <v>-1.4434978676780994</v>
      </c>
      <c r="X35">
        <v>0</v>
      </c>
      <c r="Y35">
        <v>0</v>
      </c>
      <c r="Z35">
        <v>0</v>
      </c>
    </row>
    <row r="36" spans="1:26">
      <c r="A36" s="25">
        <f>360+Observations!H23</f>
        <v>225</v>
      </c>
      <c r="B36" s="26">
        <f>Observations!I23</f>
        <v>16.12</v>
      </c>
      <c r="C36" s="26">
        <f t="shared" si="22"/>
        <v>5.7037905580708169E-2</v>
      </c>
      <c r="D36" s="27">
        <f>Observations!F23</f>
        <v>-5.5E-2</v>
      </c>
      <c r="E36" s="28">
        <f>Observations!G23</f>
        <v>0.105</v>
      </c>
      <c r="F36" s="29">
        <f t="shared" ref="F36:F47" si="113" xml:space="preserve"> $B$10 + $B$11*COS(RADIANS(B36)) + $B$12*SIN(RADIANS(B36)) + $B$13*SIN(RADIANS(B36))*COS(RADIANS(A36)) + $B$14*SIN(RADIANS(B36))*SIN(RADIANS(A36))+D36</f>
        <v>-0.4167473210333465</v>
      </c>
      <c r="G36">
        <f t="shared" ref="G36:G47" si="114" xml:space="preserve"> $D$10 + $D$11*(COS($J$9*B36)) + $D$12*SIN($J$9*B36) + $D$13*SIN($J$9*B36)*COS($J$9*A36) + $D$14*SIN($J$9*B36)*SIN($J$9*A36)-F36</f>
        <v>2.3381437230493074E-2</v>
      </c>
      <c r="H36">
        <f t="shared" ref="H36:H47" si="115" xml:space="preserve"> $E$10 + $E$11*(COS($J$9*B36)) + $E$12*SIN($J$9*B36) + $E$13*SIN($J$9*B36)*COS($J$9*A36) + $E$14*SIN($J$9*B36)*SIN($J$9*A36)-F36</f>
        <v>1.2971866336183413E-2</v>
      </c>
      <c r="I36" s="40">
        <f t="shared" ref="I36" si="116" xml:space="preserve"> 1</f>
        <v>1</v>
      </c>
      <c r="J36" s="41">
        <f t="shared" ref="J36:J47" si="117" xml:space="preserve"> COS(RADIANS(B36))</f>
        <v>0.9606822945502641</v>
      </c>
      <c r="K36" s="41">
        <f t="shared" ref="K36:K47" si="118" xml:space="preserve"> SIN(RADIANS(B36))</f>
        <v>0.27765001159308395</v>
      </c>
      <c r="L36" s="41">
        <f t="shared" ref="L36:L47" si="119" xml:space="preserve"> SIN(RADIANS(B36))*COS(RADIANS(A36))</f>
        <v>-0.19632820599399323</v>
      </c>
      <c r="M36" s="41">
        <f t="shared" ref="M36:M47" si="120" xml:space="preserve"> SIN(RADIANS(B36))*SIN(RADIANS(A36))</f>
        <v>-0.19632820599399317</v>
      </c>
      <c r="N36" s="41">
        <v>0</v>
      </c>
      <c r="O36" s="41">
        <f t="shared" ref="O36:P36" si="121" xml:space="preserve"> 0</f>
        <v>0</v>
      </c>
      <c r="P36" s="42">
        <f t="shared" si="121"/>
        <v>0</v>
      </c>
      <c r="R36">
        <v>4</v>
      </c>
      <c r="S36">
        <v>1.9811687416889514</v>
      </c>
      <c r="T36">
        <v>3.8311023798096051</v>
      </c>
      <c r="U36">
        <v>1.5408428526918507</v>
      </c>
      <c r="V36">
        <v>8.908671065294012</v>
      </c>
      <c r="W36">
        <v>-0.41283549092934713</v>
      </c>
      <c r="X36">
        <v>3.9392233545850761</v>
      </c>
      <c r="Y36">
        <v>3.0570737935200452</v>
      </c>
      <c r="Z36">
        <v>10.507802963670674</v>
      </c>
    </row>
    <row r="37" spans="1:26" ht="14" thickBot="1">
      <c r="C37" s="26"/>
      <c r="F37" s="30">
        <f t="shared" ref="F37:F47" si="122" xml:space="preserve"> $B$13*(-SIN(RADIANS(A36))) + $B$14*COS(RADIANS(A36)) + $B$15+ $B$16*COS(RADIANS(B36)) + $B$17*(1/TAN(RADIANS(B36)))+E36</f>
        <v>-7.6303300858899095E-2</v>
      </c>
      <c r="G37">
        <f t="shared" ref="G37:G47" si="123" xml:space="preserve"> $D$10*0 + $D$11*0 + $D$12*0 + $D$13*(-SIN($J$9*A36)) + $D$14*COS($J$9*A36) + $D$15+ $D$16*COS($J$9*B36) + $D$17*(1/TAN($J$9*B36))-F37+C36</f>
        <v>-1.228028460594268E-2</v>
      </c>
      <c r="H37">
        <f t="shared" ref="H37:H47" si="124" xml:space="preserve"> $E$10*0 + $E$11*0 + $E$12*0 + $E$13*(-SIN($J$9*A36)) + $E$14*COS($J$9*A36) + $E$15+ $E$16*COS($J$9*B36) + $E$17*(1/TAN($J$9*B36))-F37+C36</f>
        <v>8.8818000196282595E-3</v>
      </c>
      <c r="I37" s="40">
        <f t="shared" ref="I37" si="125" xml:space="preserve"> 0</f>
        <v>0</v>
      </c>
      <c r="J37" s="41">
        <v>1</v>
      </c>
      <c r="K37" s="41">
        <f t="shared" ref="K37" si="126" xml:space="preserve"> 0</f>
        <v>0</v>
      </c>
      <c r="L37" s="41">
        <f t="shared" ref="L37:L47" si="127" xml:space="preserve"> -SIN(RADIANS(A36))</f>
        <v>0.70710678118654746</v>
      </c>
      <c r="M37" s="41">
        <f t="shared" ref="M37:M47" si="128" xml:space="preserve"> COS(RADIANS(A36))</f>
        <v>-0.70710678118654768</v>
      </c>
      <c r="N37" s="41">
        <v>1</v>
      </c>
      <c r="O37" s="41">
        <f t="shared" ref="O37:O47" si="129" xml:space="preserve"> COS(RADIANS(B36))</f>
        <v>0.9606822945502641</v>
      </c>
      <c r="P37" s="42">
        <f t="shared" ref="P37:P47" si="130" xml:space="preserve"> 1/TAN(RADIANS(B36))</f>
        <v>3.4600477379349548</v>
      </c>
      <c r="R37">
        <v>5</v>
      </c>
      <c r="S37">
        <v>-2.0899484009779004</v>
      </c>
      <c r="T37">
        <v>-0.5815511026715523</v>
      </c>
      <c r="U37">
        <v>-1.4434978676780994</v>
      </c>
      <c r="V37">
        <v>-0.41283549092934713</v>
      </c>
      <c r="W37">
        <v>8.6184509105038511</v>
      </c>
      <c r="X37">
        <v>1.6540304658851375</v>
      </c>
      <c r="Y37">
        <v>0.74248601025990424</v>
      </c>
      <c r="Z37">
        <v>-5.8089963279714292</v>
      </c>
    </row>
    <row r="38" spans="1:26">
      <c r="A38" s="25">
        <f>360+Observations!H24</f>
        <v>273.45</v>
      </c>
      <c r="B38" s="26">
        <f>Observations!I24</f>
        <v>49.5</v>
      </c>
      <c r="C38" s="26">
        <f t="shared" si="22"/>
        <v>1.4454973417078892E-2</v>
      </c>
      <c r="D38" s="27">
        <f>Observations!F24</f>
        <v>0.08</v>
      </c>
      <c r="E38" s="28">
        <f>Observations!G24</f>
        <v>9.2499999999999999E-2</v>
      </c>
      <c r="F38" s="29">
        <f t="shared" ref="F38:F47" si="131" xml:space="preserve"> $B$10 + $B$11*COS(RADIANS(B38)) + $B$12*SIN(RADIANS(B38)) + $B$13*SIN(RADIANS(B38))*COS(RADIANS(A38)) + $B$14*SIN(RADIANS(B38))*SIN(RADIANS(A38))+D38</f>
        <v>-0.28619199706919357</v>
      </c>
      <c r="G38">
        <f t="shared" ref="G38:G47" si="132" xml:space="preserve"> $D$10 + $D$11*(COS($J$9*B38)) + $D$12*SIN($J$9*B38) + $D$13*SIN($J$9*B38)*COS($J$9*A38) + $D$14*SIN($J$9*B38)*SIN($J$9*A38)-F38</f>
        <v>3.7864948288195976E-3</v>
      </c>
      <c r="H38">
        <f t="shared" ref="H38:H47" si="133" xml:space="preserve"> $E$10 + $E$11*(COS($J$9*B38)) + $E$12*SIN($J$9*B38) + $E$13*SIN($J$9*B38)*COS($J$9*A38) + $E$14*SIN($J$9*B38)*SIN($J$9*A38)-F38</f>
        <v>-1.4767622497382282E-2</v>
      </c>
      <c r="I38" s="40">
        <f t="shared" ref="I38" si="134" xml:space="preserve"> 1</f>
        <v>1</v>
      </c>
      <c r="J38" s="41">
        <f t="shared" ref="J38:J47" si="135" xml:space="preserve"> COS(RADIANS(B38))</f>
        <v>0.64944804833018377</v>
      </c>
      <c r="K38" s="41">
        <f t="shared" ref="K38:K47" si="136" xml:space="preserve"> SIN(RADIANS(B38))</f>
        <v>0.76040596560003093</v>
      </c>
      <c r="L38" s="41">
        <f t="shared" ref="L38:L47" si="137" xml:space="preserve"> SIN(RADIANS(B38))*COS(RADIANS(A38))</f>
        <v>4.5759314383223837E-2</v>
      </c>
      <c r="M38" s="41">
        <f t="shared" ref="M38:M47" si="138" xml:space="preserve"> SIN(RADIANS(B38))*SIN(RADIANS(A38))</f>
        <v>-0.7590278767392491</v>
      </c>
      <c r="N38" s="41">
        <v>0</v>
      </c>
      <c r="O38" s="41">
        <f t="shared" ref="O38:P38" si="139" xml:space="preserve"> 0</f>
        <v>0</v>
      </c>
      <c r="P38" s="42">
        <f t="shared" si="139"/>
        <v>0</v>
      </c>
      <c r="R38">
        <v>6</v>
      </c>
      <c r="S38">
        <v>0</v>
      </c>
      <c r="T38">
        <v>6</v>
      </c>
      <c r="U38">
        <v>0</v>
      </c>
      <c r="V38">
        <v>3.9392233545850761</v>
      </c>
      <c r="W38">
        <v>1.6540304658851375</v>
      </c>
      <c r="X38">
        <v>13</v>
      </c>
      <c r="Y38">
        <v>10.369315225096031</v>
      </c>
      <c r="Z38">
        <v>26.245538746611224</v>
      </c>
    </row>
    <row r="39" spans="1:26" ht="14" thickBot="1">
      <c r="C39" s="26"/>
      <c r="F39" s="30">
        <f t="shared" ref="F39:F47" si="140" xml:space="preserve"> $B$13*(-SIN(RADIANS(A38))) + $B$14*COS(RADIANS(A38)) + $B$15+ $B$16*COS(RADIANS(B38)) + $B$17*(1/TAN(RADIANS(B38)))+E38</f>
        <v>-8.2307813283073655E-2</v>
      </c>
      <c r="G39">
        <f t="shared" ref="G39:G47" si="141" xml:space="preserve"> $D$10*0 + $D$11*0 + $D$12*0 + $D$13*(-SIN($J$9*A38)) + $D$14*COS($J$9*A38) + $D$15+ $D$16*COS($J$9*B38) + $D$17*(1/TAN($J$9*B38))-F39+C38</f>
        <v>-7.9272450748418578E-3</v>
      </c>
      <c r="H39">
        <f t="shared" ref="H39:H47" si="142" xml:space="preserve"> $E$10*0 + $E$11*0 + $E$12*0 + $E$13*(-SIN($J$9*A38)) + $E$14*COS($J$9*A38) + $E$15+ $E$16*COS($J$9*B38) + $E$17*(1/TAN($J$9*B38))-F39+C38</f>
        <v>-7.3939237743863191E-3</v>
      </c>
      <c r="I39" s="40">
        <f t="shared" ref="I39" si="143" xml:space="preserve"> 0</f>
        <v>0</v>
      </c>
      <c r="J39" s="41">
        <v>0</v>
      </c>
      <c r="K39" s="41">
        <f t="shared" ref="K39" si="144" xml:space="preserve"> 0</f>
        <v>0</v>
      </c>
      <c r="L39" s="41">
        <f t="shared" ref="L39:L47" si="145" xml:space="preserve"> -SIN(RADIANS(A38))</f>
        <v>0.99818769325449153</v>
      </c>
      <c r="M39" s="41">
        <f t="shared" ref="M39:M47" si="146" xml:space="preserve"> COS(RADIANS(A38))</f>
        <v>6.0177479469293076E-2</v>
      </c>
      <c r="N39" s="41">
        <v>1</v>
      </c>
      <c r="O39" s="41">
        <f t="shared" ref="O39:O47" si="147" xml:space="preserve"> COS(RADIANS(B38))</f>
        <v>0.64944804833018377</v>
      </c>
      <c r="P39" s="42">
        <f t="shared" ref="P39:P47" si="148" xml:space="preserve"> 1/TAN(RADIANS(B38))</f>
        <v>0.85408068546346672</v>
      </c>
      <c r="R39">
        <v>7</v>
      </c>
      <c r="S39">
        <v>0</v>
      </c>
      <c r="T39">
        <v>5.3781907446451527</v>
      </c>
      <c r="U39">
        <v>0</v>
      </c>
      <c r="V39">
        <v>3.0570737935200452</v>
      </c>
      <c r="W39">
        <v>0.74248601025990424</v>
      </c>
      <c r="X39">
        <v>10.369315225096031</v>
      </c>
      <c r="Y39">
        <v>8.4728780242021351</v>
      </c>
      <c r="Z39">
        <v>23.164174579674999</v>
      </c>
    </row>
    <row r="40" spans="1:26">
      <c r="A40" s="25">
        <f>Observations!H25</f>
        <v>5.3</v>
      </c>
      <c r="B40" s="26">
        <f>Observations!I25</f>
        <v>39.9</v>
      </c>
      <c r="C40" s="26">
        <f t="shared" si="22"/>
        <v>2.0199633587529405E-2</v>
      </c>
      <c r="D40" s="27">
        <f>Observations!F25</f>
        <v>0</v>
      </c>
      <c r="E40" s="28">
        <f>Observations!G25</f>
        <v>0.05</v>
      </c>
      <c r="F40" s="29">
        <f t="shared" ref="F40:F47" si="149" xml:space="preserve"> $B$10 + $B$11*COS(RADIANS(B40)) + $B$12*SIN(RADIANS(B40)) + $B$13*SIN(RADIANS(B40))*COS(RADIANS(A40)) + $B$14*SIN(RADIANS(B40))*SIN(RADIANS(A40))+D40</f>
        <v>-0.35906704608130313</v>
      </c>
      <c r="G40">
        <f t="shared" ref="G40:G47" si="150" xml:space="preserve"> $D$10 + $D$11*(COS($J$9*B40)) + $D$12*SIN($J$9*B40) + $D$13*SIN($J$9*B40)*COS($J$9*A40) + $D$14*SIN($J$9*B40)*SIN($J$9*A40)-F40</f>
        <v>9.4789277844463116E-3</v>
      </c>
      <c r="H40">
        <f t="shared" ref="H40:H47" si="151" xml:space="preserve"> $E$10 + $E$11*(COS($J$9*B40)) + $E$12*SIN($J$9*B40) + $E$13*SIN($J$9*B40)*COS($J$9*A40) + $E$14*SIN($J$9*B40)*SIN($J$9*A40)-F40</f>
        <v>2.0086129322048174E-2</v>
      </c>
      <c r="I40" s="40">
        <f t="shared" ref="I40" si="152" xml:space="preserve"> 1</f>
        <v>1</v>
      </c>
      <c r="J40" s="41">
        <f t="shared" ref="J40:J47" si="153" xml:space="preserve"> COS(RADIANS(B40))</f>
        <v>0.76716515181529965</v>
      </c>
      <c r="K40" s="41">
        <f t="shared" ref="K40:K47" si="154" xml:space="preserve"> SIN(RADIANS(B40))</f>
        <v>0.6414496315691578</v>
      </c>
      <c r="L40" s="41">
        <f t="shared" ref="L40:L47" si="155" xml:space="preserve"> SIN(RADIANS(B40))*COS(RADIANS(A40))</f>
        <v>0.638707240794811</v>
      </c>
      <c r="M40" s="41">
        <f t="shared" ref="M40:M47" si="156" xml:space="preserve"> SIN(RADIANS(B40))*SIN(RADIANS(A40))</f>
        <v>5.92510792854236E-2</v>
      </c>
      <c r="N40" s="41">
        <v>0</v>
      </c>
      <c r="O40" s="41">
        <f t="shared" ref="O40:P40" si="157" xml:space="preserve"> 0</f>
        <v>0</v>
      </c>
      <c r="P40" s="42">
        <f t="shared" si="157"/>
        <v>0</v>
      </c>
      <c r="R40">
        <v>8</v>
      </c>
      <c r="S40">
        <v>0</v>
      </c>
      <c r="T40">
        <v>18.685192318666438</v>
      </c>
      <c r="U40">
        <v>0</v>
      </c>
      <c r="V40">
        <v>10.507802963670674</v>
      </c>
      <c r="W40">
        <v>-5.8089963279714292</v>
      </c>
      <c r="X40">
        <v>26.245538746611224</v>
      </c>
      <c r="Y40">
        <v>23.164174579674999</v>
      </c>
      <c r="Z40">
        <v>93.735874685719267</v>
      </c>
    </row>
    <row r="41" spans="1:26" ht="14" thickBot="1">
      <c r="C41" s="26"/>
      <c r="F41" s="30">
        <f t="shared" ref="F41:F47" si="158" xml:space="preserve"> $B$13*(-SIN(RADIANS(A40))) + $B$14*COS(RADIANS(A40)) + $B$15+ $B$16*COS(RADIANS(B40)) + $B$17*(1/TAN(RADIANS(B40)))+E40</f>
        <v>-0.117899716886099</v>
      </c>
      <c r="G41">
        <f t="shared" ref="G41:G47" si="159" xml:space="preserve"> $D$10*0 + $D$11*0 + $D$12*0 + $D$13*(-SIN($J$9*A40)) + $D$14*COS($J$9*A40) + $D$15+ $D$16*COS($J$9*B40) + $D$17*(1/TAN($J$9*B40))-F41+C40</f>
        <v>3.4596441172127616E-3</v>
      </c>
      <c r="H41">
        <f t="shared" ref="H41:H47" si="160" xml:space="preserve"> $E$10*0 + $E$11*0 + $E$12*0 + $E$13*(-SIN($J$9*A40)) + $E$14*COS($J$9*A40) + $E$15+ $E$16*COS($J$9*B40) + $E$17*(1/TAN($J$9*B40))-F41+C40</f>
        <v>4.0398126523952818E-2</v>
      </c>
      <c r="I41" s="40">
        <f t="shared" ref="I41" si="161" xml:space="preserve"> 0</f>
        <v>0</v>
      </c>
      <c r="J41" s="41">
        <v>1</v>
      </c>
      <c r="K41" s="41">
        <f t="shared" ref="K41" si="162" xml:space="preserve"> 0</f>
        <v>0</v>
      </c>
      <c r="L41" s="41">
        <f t="shared" ref="L41:L47" si="163" xml:space="preserve"> -SIN(RADIANS(A40))</f>
        <v>-9.2370587446561583E-2</v>
      </c>
      <c r="M41" s="41">
        <f t="shared" ref="M41:M47" si="164" xml:space="preserve"> COS(RADIANS(A40))</f>
        <v>0.99572469818458209</v>
      </c>
      <c r="N41" s="41">
        <v>1</v>
      </c>
      <c r="O41" s="41">
        <f t="shared" ref="O41:O47" si="165" xml:space="preserve"> COS(RADIANS(B40))</f>
        <v>0.76716515181529965</v>
      </c>
      <c r="P41" s="42">
        <f t="shared" ref="P41:P47" si="166" xml:space="preserve"> 1/TAN(RADIANS(B40))</f>
        <v>1.1959865811109875</v>
      </c>
    </row>
    <row r="42" spans="1:26">
      <c r="A42" s="25">
        <f>Observations!H26</f>
        <v>25</v>
      </c>
      <c r="B42" s="26">
        <f>Observations!I26</f>
        <v>49.4</v>
      </c>
      <c r="C42" s="26">
        <f t="shared" si="22"/>
        <v>1.4505899090885193E-2</v>
      </c>
      <c r="D42" s="27">
        <f>Observations!F26</f>
        <v>0.05</v>
      </c>
      <c r="E42" s="28">
        <f>Observations!G26</f>
        <v>0.1</v>
      </c>
      <c r="F42" s="29">
        <f t="shared" ref="F42:F47" si="167" xml:space="preserve"> $B$10 + $B$11*COS(RADIANS(B42)) + $B$12*SIN(RADIANS(B42)) + $B$13*SIN(RADIANS(B42))*COS(RADIANS(A42)) + $B$14*SIN(RADIANS(B42))*SIN(RADIANS(A42))+D42</f>
        <v>-0.30688707480639948</v>
      </c>
      <c r="G42">
        <f t="shared" ref="G42:G47" si="168" xml:space="preserve"> $D$10 + $D$11*(COS($J$9*B42)) + $D$12*SIN($J$9*B42) + $D$13*SIN($J$9*B42)*COS($J$9*A42) + $D$14*SIN($J$9*B42)*SIN($J$9*A42)-F42</f>
        <v>-3.1062920205697453E-2</v>
      </c>
      <c r="H42">
        <f t="shared" ref="H42:H47" si="169" xml:space="preserve"> $E$10 + $E$11*(COS($J$9*B42)) + $E$12*SIN($J$9*B42) + $E$13*SIN($J$9*B42)*COS($J$9*A42) + $E$14*SIN($J$9*B42)*SIN($J$9*A42)-F42</f>
        <v>1.4708991903969071E-2</v>
      </c>
      <c r="I42" s="40">
        <f t="shared" ref="I42" si="170" xml:space="preserve"> 1</f>
        <v>1</v>
      </c>
      <c r="J42" s="41">
        <f t="shared" ref="J42:J47" si="171" xml:space="preserve"> COS(RADIANS(B42))</f>
        <v>0.65077421726585105</v>
      </c>
      <c r="K42" s="41">
        <f t="shared" ref="K42:K47" si="172" xml:space="preserve"> SIN(RADIANS(B42))</f>
        <v>0.75927130733488069</v>
      </c>
      <c r="L42" s="41">
        <f t="shared" ref="L42:L47" si="173" xml:space="preserve"> SIN(RADIANS(B42))*COS(RADIANS(A42))</f>
        <v>0.68813349831109982</v>
      </c>
      <c r="M42" s="41">
        <f t="shared" ref="M42:M47" si="174" xml:space="preserve"> SIN(RADIANS(B42))*SIN(RADIANS(A42))</f>
        <v>0.32088192009545563</v>
      </c>
      <c r="N42" s="41">
        <v>0</v>
      </c>
      <c r="O42" s="41">
        <f t="shared" ref="O42:P42" si="175" xml:space="preserve"> 0</f>
        <v>0</v>
      </c>
      <c r="P42" s="42">
        <f t="shared" si="175"/>
        <v>0</v>
      </c>
      <c r="R42" t="s">
        <v>11</v>
      </c>
    </row>
    <row r="43" spans="1:26" ht="14" thickBot="1">
      <c r="C43" s="26"/>
      <c r="F43" s="30">
        <f t="shared" ref="F43:F47" si="176" xml:space="preserve"> $B$13*(-SIN(RADIANS(A42))) + $B$14*COS(RADIANS(A42)) + $B$15+ $B$16*COS(RADIANS(B42)) + $B$17*(1/TAN(RADIANS(B42)))+E42</f>
        <v>-6.8864108929517942E-2</v>
      </c>
      <c r="G43">
        <f t="shared" ref="G43:G47" si="177" xml:space="preserve"> $D$10*0 + $D$11*0 + $D$12*0 + $D$13*(-SIN($J$9*A42)) + $D$14*COS($J$9*A42) + $D$15+ $D$16*COS($J$9*B42) + $D$17*(1/TAN($J$9*B42))-F43+C42</f>
        <v>-1.6513802462060967E-2</v>
      </c>
      <c r="H43">
        <f t="shared" ref="H43:H47" si="178" xml:space="preserve"> $E$10*0 + $E$11*0 + $E$12*0 + $E$13*(-SIN($J$9*A42)) + $E$14*COS($J$9*A42) + $E$15+ $E$16*COS($J$9*B42) + $E$17*(1/TAN($J$9*B42))-F43+C42</f>
        <v>-1.4841955958092538E-2</v>
      </c>
      <c r="I43" s="40">
        <f t="shared" ref="I43" si="179" xml:space="preserve"> 0</f>
        <v>0</v>
      </c>
      <c r="J43" s="41">
        <v>0</v>
      </c>
      <c r="K43" s="41">
        <f t="shared" ref="K43" si="180" xml:space="preserve"> 0</f>
        <v>0</v>
      </c>
      <c r="L43" s="41">
        <f t="shared" ref="L43:L47" si="181" xml:space="preserve"> -SIN(RADIANS(A42))</f>
        <v>-0.42261826174069944</v>
      </c>
      <c r="M43" s="41">
        <f t="shared" ref="M43:M47" si="182" xml:space="preserve"> COS(RADIANS(A42))</f>
        <v>0.90630778703664994</v>
      </c>
      <c r="N43" s="41">
        <v>1</v>
      </c>
      <c r="O43" s="41">
        <f t="shared" ref="O43:O47" si="183" xml:space="preserve"> COS(RADIANS(B42))</f>
        <v>0.65077421726585105</v>
      </c>
      <c r="P43" s="42">
        <f t="shared" ref="P43:P47" si="184" xml:space="preserve"> 1/TAN(RADIANS(B42))</f>
        <v>0.85710366107489899</v>
      </c>
      <c r="S43">
        <v>1</v>
      </c>
      <c r="T43">
        <v>2</v>
      </c>
      <c r="U43">
        <v>3</v>
      </c>
      <c r="V43">
        <v>4</v>
      </c>
      <c r="W43">
        <v>5</v>
      </c>
      <c r="X43">
        <v>6</v>
      </c>
      <c r="Y43">
        <v>7</v>
      </c>
      <c r="Z43">
        <v>8</v>
      </c>
    </row>
    <row r="44" spans="1:26">
      <c r="A44" s="25">
        <f>Observations!H27</f>
        <v>10.220000000000001</v>
      </c>
      <c r="B44" s="26">
        <f>Observations!I27</f>
        <v>30.28</v>
      </c>
      <c r="C44" s="26">
        <f t="shared" si="22"/>
        <v>2.8810653081627124E-2</v>
      </c>
      <c r="D44" s="27">
        <f>Observations!F27</f>
        <v>-3.5000000000000003E-2</v>
      </c>
      <c r="E44" s="28">
        <f>Observations!G27</f>
        <v>8.5000000000000006E-2</v>
      </c>
      <c r="F44" s="29">
        <f t="shared" ref="F44:F47" si="185" xml:space="preserve"> $B$10 + $B$11*COS(RADIANS(B44)) + $B$12*SIN(RADIANS(B44)) + $B$13*SIN(RADIANS(B44))*COS(RADIANS(A44)) + $B$14*SIN(RADIANS(B44))*SIN(RADIANS(A44))+D44</f>
        <v>-0.39391903707614828</v>
      </c>
      <c r="G44">
        <f t="shared" ref="G44:G47" si="186" xml:space="preserve"> $D$10 + $D$11*(COS($J$9*B44)) + $D$12*SIN($J$9*B44) + $D$13*SIN($J$9*B44)*COS($J$9*A44) + $D$14*SIN($J$9*B44)*SIN($J$9*A44)-F44</f>
        <v>1.9588461169088467E-2</v>
      </c>
      <c r="H44">
        <f t="shared" ref="H44:H47" si="187" xml:space="preserve"> $E$10 + $E$11*(COS($J$9*B44)) + $E$12*SIN($J$9*B44) + $E$13*SIN($J$9*B44)*COS($J$9*A44) + $E$14*SIN($J$9*B44)*SIN($J$9*A44)-F44</f>
        <v>2.0975917867663729E-2</v>
      </c>
      <c r="I44" s="40">
        <f t="shared" ref="I44" si="188" xml:space="preserve"> 1</f>
        <v>1</v>
      </c>
      <c r="J44" s="41">
        <f t="shared" ref="J44:J47" si="189" xml:space="preserve"> COS(RADIANS(B44))</f>
        <v>0.86357161136618754</v>
      </c>
      <c r="K44" s="41">
        <f t="shared" ref="K44:K47" si="190" xml:space="preserve"> SIN(RADIANS(B44))</f>
        <v>0.50422621118145616</v>
      </c>
      <c r="L44" s="41">
        <f t="shared" ref="L44:L47" si="191" xml:space="preserve"> SIN(RADIANS(B44))*COS(RADIANS(A44))</f>
        <v>0.49622602387692566</v>
      </c>
      <c r="M44" s="41">
        <f t="shared" ref="M44:M47" si="192" xml:space="preserve"> SIN(RADIANS(B44))*SIN(RADIANS(A44))</f>
        <v>8.9463988675350381E-2</v>
      </c>
      <c r="N44" s="41">
        <v>0</v>
      </c>
      <c r="O44" s="41">
        <f t="shared" ref="O44:P44" si="193" xml:space="preserve"> 0</f>
        <v>0</v>
      </c>
      <c r="P44" s="42">
        <f t="shared" si="193"/>
        <v>0</v>
      </c>
      <c r="R44">
        <v>1</v>
      </c>
      <c r="S44">
        <f t="array" ref="S44:Z51">MINVERSE(S33:Z40)</f>
        <v>2.3274828500885389</v>
      </c>
      <c r="T44">
        <v>-1.4612346589022076</v>
      </c>
      <c r="U44">
        <v>-1.9024600914155383</v>
      </c>
      <c r="V44">
        <v>0.26905254341421797</v>
      </c>
      <c r="W44">
        <v>0.44300800378470018</v>
      </c>
      <c r="X44">
        <v>-3.8419338614661784</v>
      </c>
      <c r="Y44">
        <v>5.4367059978929344</v>
      </c>
      <c r="Z44">
        <v>2.0766313158773454E-2</v>
      </c>
    </row>
    <row r="45" spans="1:26" ht="14" thickBot="1">
      <c r="C45" s="26"/>
      <c r="F45" s="30">
        <f t="shared" ref="F45:F47" si="194" xml:space="preserve"> $B$13*(-SIN(RADIANS(A44))) + $B$14*COS(RADIANS(A44)) + $B$15+ $B$16*COS(RADIANS(B44)) + $B$17*(1/TAN(RADIANS(B44)))+E44</f>
        <v>-8.3054303178070485E-2</v>
      </c>
      <c r="G45">
        <f t="shared" ref="G45:G47" si="195" xml:space="preserve"> $D$10*0 + $D$11*0 + $D$12*0 + $D$13*(-SIN($J$9*A44)) + $D$14*COS($J$9*A44) + $D$15+ $D$16*COS($J$9*B44) + $D$17*(1/TAN($J$9*B44))-F45+C44</f>
        <v>-4.1381819069185116E-2</v>
      </c>
      <c r="H45">
        <f t="shared" ref="H45:H47" si="196" xml:space="preserve"> $E$10*0 + $E$11*0 + $E$12*0 + $E$13*(-SIN($J$9*A44)) + $E$14*COS($J$9*A44) + $E$15+ $E$16*COS($J$9*B44) + $E$17*(1/TAN($J$9*B44))-F45+C44</f>
        <v>1.1884916780105999E-2</v>
      </c>
      <c r="I45" s="40">
        <f t="shared" ref="I45" si="197" xml:space="preserve"> 0</f>
        <v>0</v>
      </c>
      <c r="J45" s="41">
        <v>1</v>
      </c>
      <c r="K45" s="41">
        <f t="shared" ref="K45" si="198" xml:space="preserve"> 0</f>
        <v>0</v>
      </c>
      <c r="L45" s="41">
        <f t="shared" ref="L45:L47" si="199" xml:space="preserve"> -SIN(RADIANS(A44))</f>
        <v>-0.17742827860084195</v>
      </c>
      <c r="M45" s="41">
        <f t="shared" ref="M45:M47" si="200" xml:space="preserve"> COS(RADIANS(A44))</f>
        <v>0.98413373377440017</v>
      </c>
      <c r="N45" s="41">
        <v>1</v>
      </c>
      <c r="O45" s="41">
        <f t="shared" ref="O45:O47" si="201" xml:space="preserve"> COS(RADIANS(B44))</f>
        <v>0.86357161136618754</v>
      </c>
      <c r="P45" s="42">
        <f t="shared" ref="P45:P47" si="202" xml:space="preserve"> 1/TAN(RADIANS(B44))</f>
        <v>1.7126670375638475</v>
      </c>
      <c r="R45">
        <v>2</v>
      </c>
      <c r="S45">
        <v>-1.4612346589022074</v>
      </c>
      <c r="T45">
        <v>1.2917878451600437</v>
      </c>
      <c r="U45">
        <v>0.71082831968469795</v>
      </c>
      <c r="V45">
        <v>-0.19406059546697663</v>
      </c>
      <c r="W45">
        <v>-0.41249443866948815</v>
      </c>
      <c r="X45">
        <v>3.3298082267618425</v>
      </c>
      <c r="Y45">
        <v>-4.7029488971709865</v>
      </c>
      <c r="Z45">
        <v>-3.1439553446065763E-2</v>
      </c>
    </row>
    <row r="46" spans="1:26">
      <c r="A46" s="25">
        <f>Observations!H28</f>
        <v>122.8</v>
      </c>
      <c r="B46" s="26">
        <f>Observations!I28</f>
        <v>31</v>
      </c>
      <c r="C46" s="26">
        <f t="shared" si="22"/>
        <v>2.8008366090348281E-2</v>
      </c>
      <c r="D46" s="27">
        <f>Observations!F28</f>
        <v>-3.5000000000000003E-2</v>
      </c>
      <c r="E46" s="28">
        <f>Observations!G28</f>
        <v>0.1</v>
      </c>
      <c r="F46" s="29">
        <f t="shared" ref="F46:F47" si="203" xml:space="preserve"> $B$10 + $B$11*COS(RADIANS(B46)) + $B$12*SIN(RADIANS(B46)) + $B$13*SIN(RADIANS(B46))*COS(RADIANS(A46)) + $B$14*SIN(RADIANS(B46))*SIN(RADIANS(A46))+D46</f>
        <v>-0.39164532504420646</v>
      </c>
      <c r="G46">
        <f t="shared" ref="G46:G47" si="204" xml:space="preserve"> $D$10 + $D$11*(COS($J$9*B46)) + $D$12*SIN($J$9*B46) + $D$13*SIN($J$9*B46)*COS($J$9*A46) + $D$14*SIN($J$9*B46)*SIN($J$9*A46)-F46</f>
        <v>2.6546682273411504E-2</v>
      </c>
      <c r="H46">
        <f t="shared" ref="H46:H47" si="205" xml:space="preserve"> $E$10 + $E$11*(COS($J$9*B46)) + $E$12*SIN($J$9*B46) + $E$13*SIN($J$9*B46)*COS($J$9*A46) + $E$14*SIN($J$9*B46)*SIN($J$9*A46)-F46</f>
        <v>2.3119865958260988E-2</v>
      </c>
      <c r="I46" s="40">
        <f t="shared" ref="I46" si="206" xml:space="preserve"> 1</f>
        <v>1</v>
      </c>
      <c r="J46" s="41">
        <f t="shared" ref="J46:J47" si="207" xml:space="preserve"> COS(RADIANS(B46))</f>
        <v>0.85716730070211233</v>
      </c>
      <c r="K46" s="41">
        <f t="shared" ref="K46:K47" si="208" xml:space="preserve"> SIN(RADIANS(B46))</f>
        <v>0.51503807491005416</v>
      </c>
      <c r="L46" s="41">
        <f t="shared" ref="L46:L47" si="209" xml:space="preserve"> SIN(RADIANS(B46))*COS(RADIANS(A46))</f>
        <v>-0.27900035378699306</v>
      </c>
      <c r="M46" s="41">
        <f t="shared" ref="M46:M47" si="210" xml:space="preserve"> SIN(RADIANS(B46))*SIN(RADIANS(A46))</f>
        <v>0.43292380529810004</v>
      </c>
      <c r="N46" s="41">
        <v>0</v>
      </c>
      <c r="O46" s="41">
        <f t="shared" ref="O46:P46" si="211" xml:space="preserve"> 0</f>
        <v>0</v>
      </c>
      <c r="P46" s="42">
        <f t="shared" si="211"/>
        <v>0</v>
      </c>
      <c r="R46">
        <v>3</v>
      </c>
      <c r="S46">
        <v>-1.9024600914155398</v>
      </c>
      <c r="T46">
        <v>0.7108283196846984</v>
      </c>
      <c r="U46">
        <v>2.4357195675208989</v>
      </c>
      <c r="V46">
        <v>-0.24010330792834741</v>
      </c>
      <c r="W46">
        <v>-0.13436493228193652</v>
      </c>
      <c r="X46">
        <v>1.9990653308919217</v>
      </c>
      <c r="Y46">
        <v>-2.874592764938503</v>
      </c>
      <c r="Z46">
        <v>2.7540053963010198E-2</v>
      </c>
    </row>
    <row r="47" spans="1:26">
      <c r="C47" s="26"/>
      <c r="F47" s="30">
        <f t="shared" ref="F47" si="212" xml:space="preserve"> $B$13*(-SIN(RADIANS(A46))) + $B$14*COS(RADIANS(A46)) + $B$15+ $B$16*COS(RADIANS(B46)) + $B$17*(1/TAN(RADIANS(B46)))+E46</f>
        <v>-8.1030403946765417E-2</v>
      </c>
      <c r="G47">
        <f t="shared" ref="G47" si="213" xml:space="preserve"> $D$10*0 + $D$11*0 + $D$12*0 + $D$13*(-SIN($J$9*A46)) + $D$14*COS($J$9*A46) + $D$15+ $D$16*COS($J$9*B46) + $D$17*(1/TAN($J$9*B46))-F47+C46</f>
        <v>2.9346801882520177E-2</v>
      </c>
      <c r="H47">
        <f t="shared" ref="H47" si="214" xml:space="preserve"> $E$10*0 + $E$11*0 + $E$12*0 + $E$13*(-SIN($J$9*A46)) + $E$14*COS($J$9*A46) + $E$15+ $E$16*COS($J$9*B46) + $E$17*(1/TAN($J$9*B46))-F47+C46</f>
        <v>-3.6720507471715395E-3</v>
      </c>
      <c r="I47" s="40">
        <f t="shared" ref="I47" si="215" xml:space="preserve"> 0</f>
        <v>0</v>
      </c>
      <c r="J47" s="41">
        <v>0</v>
      </c>
      <c r="K47" s="41">
        <f t="shared" ref="K47" si="216" xml:space="preserve"> 0</f>
        <v>0</v>
      </c>
      <c r="L47" s="41">
        <f t="shared" ref="L47" si="217" xml:space="preserve"> -SIN(RADIANS(A46))</f>
        <v>-0.84056660349568435</v>
      </c>
      <c r="M47" s="41">
        <f t="shared" ref="M47" si="218" xml:space="preserve"> COS(RADIANS(A46))</f>
        <v>-0.54170821028273974</v>
      </c>
      <c r="N47" s="41">
        <v>1</v>
      </c>
      <c r="O47" s="41">
        <f t="shared" ref="O47" si="219" xml:space="preserve"> COS(RADIANS(B46))</f>
        <v>0.85716730070211233</v>
      </c>
      <c r="P47" s="42">
        <f t="shared" ref="P47" si="220" xml:space="preserve"> 1/TAN(RADIANS(B46))</f>
        <v>1.6642794823505183</v>
      </c>
      <c r="R47">
        <v>4</v>
      </c>
      <c r="S47">
        <v>0.26905254341421819</v>
      </c>
      <c r="T47">
        <v>-0.19406059546697685</v>
      </c>
      <c r="U47">
        <v>-0.2401033079283473</v>
      </c>
      <c r="V47">
        <v>0.1891103422433103</v>
      </c>
      <c r="W47">
        <v>6.1945763261248822E-2</v>
      </c>
      <c r="X47">
        <v>-0.83769559177365571</v>
      </c>
      <c r="Y47">
        <v>1.1565571072705019</v>
      </c>
      <c r="Z47">
        <v>-2.9936783514498883E-2</v>
      </c>
    </row>
    <row r="48" spans="1:26">
      <c r="R48">
        <v>5</v>
      </c>
      <c r="S48">
        <v>0.4430080037846999</v>
      </c>
      <c r="T48">
        <v>-0.41249443866948787</v>
      </c>
      <c r="U48">
        <v>-0.13436493228193652</v>
      </c>
      <c r="V48">
        <v>6.194576326124869E-2</v>
      </c>
      <c r="W48">
        <v>0.30435005442652929</v>
      </c>
      <c r="X48">
        <v>-1.2766681156766333</v>
      </c>
      <c r="Y48">
        <v>1.6664617250033817</v>
      </c>
      <c r="Z48">
        <v>3.9784389610178113E-2</v>
      </c>
    </row>
    <row r="49" spans="1:44">
      <c r="R49">
        <v>6</v>
      </c>
      <c r="S49">
        <v>-3.841933861466186</v>
      </c>
      <c r="T49">
        <v>3.329808226761851</v>
      </c>
      <c r="U49">
        <v>1.9990653308919226</v>
      </c>
      <c r="V49">
        <v>-0.8376955917736566</v>
      </c>
      <c r="W49">
        <v>-1.2766681156766368</v>
      </c>
      <c r="X49">
        <v>15.64607829934946</v>
      </c>
      <c r="Y49">
        <v>-21.876515876905945</v>
      </c>
      <c r="Z49">
        <v>0.37637405713069355</v>
      </c>
    </row>
    <row r="50" spans="1:44">
      <c r="R50">
        <v>7</v>
      </c>
      <c r="S50">
        <v>5.4367059978929406</v>
      </c>
      <c r="T50">
        <v>-4.702948897170991</v>
      </c>
      <c r="U50">
        <v>-2.8745927649385057</v>
      </c>
      <c r="V50">
        <v>1.1565571072705034</v>
      </c>
      <c r="W50">
        <v>1.6664617250033873</v>
      </c>
      <c r="X50">
        <v>-21.876515876905952</v>
      </c>
      <c r="Y50">
        <v>31.061310903671536</v>
      </c>
      <c r="Z50">
        <v>-0.63951590688931415</v>
      </c>
    </row>
    <row r="51" spans="1:44">
      <c r="R51">
        <v>8</v>
      </c>
      <c r="S51">
        <v>2.0766313158772837E-2</v>
      </c>
      <c r="T51">
        <v>-3.1439553446065201E-2</v>
      </c>
      <c r="U51">
        <v>2.7540053963010441E-2</v>
      </c>
      <c r="V51">
        <v>-2.9936783514499007E-2</v>
      </c>
      <c r="W51">
        <v>3.9784389610177835E-2</v>
      </c>
      <c r="X51">
        <v>0.37637405713069583</v>
      </c>
      <c r="Y51">
        <v>-0.63951590688931725</v>
      </c>
      <c r="Z51">
        <v>7.5412423855501454E-2</v>
      </c>
    </row>
    <row r="54" spans="1:44">
      <c r="R54" t="s">
        <v>13</v>
      </c>
    </row>
    <row r="55" spans="1:44">
      <c r="A55" t="s">
        <v>25</v>
      </c>
      <c r="D55" t="s">
        <v>40</v>
      </c>
      <c r="F55" t="s">
        <v>41</v>
      </c>
      <c r="S55">
        <v>1</v>
      </c>
      <c r="T55">
        <v>2</v>
      </c>
      <c r="U55">
        <v>3</v>
      </c>
      <c r="V55">
        <v>4</v>
      </c>
      <c r="W55">
        <v>5</v>
      </c>
      <c r="X55">
        <v>6</v>
      </c>
      <c r="Y55">
        <v>7</v>
      </c>
      <c r="Z55">
        <v>8</v>
      </c>
      <c r="AA55">
        <v>9</v>
      </c>
      <c r="AB55">
        <v>10</v>
      </c>
      <c r="AC55">
        <v>11</v>
      </c>
      <c r="AD55">
        <v>12</v>
      </c>
      <c r="AE55">
        <v>13</v>
      </c>
      <c r="AF55">
        <v>14</v>
      </c>
      <c r="AG55">
        <v>15</v>
      </c>
      <c r="AH55">
        <v>16</v>
      </c>
      <c r="AI55">
        <v>17</v>
      </c>
      <c r="AJ55">
        <v>18</v>
      </c>
      <c r="AK55">
        <v>19</v>
      </c>
      <c r="AL55">
        <v>20</v>
      </c>
      <c r="AM55">
        <v>21</v>
      </c>
      <c r="AN55">
        <v>22</v>
      </c>
      <c r="AO55">
        <v>23</v>
      </c>
      <c r="AP55">
        <v>24</v>
      </c>
      <c r="AQ55">
        <v>25</v>
      </c>
      <c r="AR55">
        <v>26</v>
      </c>
    </row>
    <row r="56" spans="1:44">
      <c r="A56" t="s">
        <v>26</v>
      </c>
      <c r="B56" t="s">
        <v>27</v>
      </c>
      <c r="D56" t="s">
        <v>26</v>
      </c>
      <c r="E56" t="s">
        <v>28</v>
      </c>
      <c r="F56" t="s">
        <v>26</v>
      </c>
      <c r="G56" t="s">
        <v>28</v>
      </c>
      <c r="I56" t="s">
        <v>29</v>
      </c>
      <c r="J56" t="s">
        <v>30</v>
      </c>
      <c r="R56">
        <v>1</v>
      </c>
      <c r="S56">
        <f t="array" ref="S56:AR63">MMULT(S44:Z51,S22:AR29)</f>
        <v>-0.3374170126004678</v>
      </c>
      <c r="T56">
        <v>0.46691115476942163</v>
      </c>
      <c r="U56">
        <v>0.56093997857157341</v>
      </c>
      <c r="V56">
        <v>2.9620855013619052E-2</v>
      </c>
      <c r="W56">
        <v>-0.39631493165718706</v>
      </c>
      <c r="X56">
        <v>-0.27028818060390764</v>
      </c>
      <c r="Y56">
        <v>3.7397944182901238E-2</v>
      </c>
      <c r="Z56">
        <v>-0.20702103975607644</v>
      </c>
      <c r="AA56">
        <v>-8.4699036406486711E-2</v>
      </c>
      <c r="AB56">
        <v>0.39832029206789277</v>
      </c>
      <c r="AC56">
        <v>0.24243220273517657</v>
      </c>
      <c r="AD56">
        <v>3.9071418068017547E-2</v>
      </c>
      <c r="AE56">
        <v>0.17915529093347701</v>
      </c>
      <c r="AF56">
        <v>0.16008648356543587</v>
      </c>
      <c r="AG56">
        <v>0.25568494887042514</v>
      </c>
      <c r="AH56">
        <v>-0.13137397829955172</v>
      </c>
      <c r="AI56">
        <v>-0.39209891468777419</v>
      </c>
      <c r="AJ56">
        <v>1.8843879149644215E-3</v>
      </c>
      <c r="AK56">
        <v>0.18423672642977157</v>
      </c>
      <c r="AL56">
        <v>-0.69121943686994947</v>
      </c>
      <c r="AM56">
        <v>0.25936297473942405</v>
      </c>
      <c r="AN56">
        <v>1.7281971875704738E-3</v>
      </c>
      <c r="AO56">
        <v>0.27947597416394976</v>
      </c>
      <c r="AP56">
        <v>-0.18437618997959079</v>
      </c>
      <c r="AQ56">
        <v>0.2118438547252276</v>
      </c>
      <c r="AR56">
        <v>0.38665603692220096</v>
      </c>
    </row>
    <row r="57" spans="1:44">
      <c r="A57" s="55">
        <f>D22</f>
        <v>0.11</v>
      </c>
      <c r="B57" s="55">
        <f>E22</f>
        <v>0.05</v>
      </c>
      <c r="C57" s="55"/>
      <c r="D57">
        <f>G22</f>
        <v>-4.5442933332668189E-2</v>
      </c>
      <c r="E57">
        <f>G23</f>
        <v>2.5616074431820228E-2</v>
      </c>
      <c r="F57">
        <f>H22</f>
        <v>-8.1210329603224607E-2</v>
      </c>
      <c r="G57">
        <f>H23</f>
        <v>3.9209045087108409E-2</v>
      </c>
      <c r="I57">
        <f>A22</f>
        <v>266.52</v>
      </c>
      <c r="J57">
        <f>B22</f>
        <v>41.94</v>
      </c>
      <c r="R57">
        <v>2</v>
      </c>
      <c r="S57">
        <v>0.25779496503050014</v>
      </c>
      <c r="T57">
        <v>-0.37211248105109607</v>
      </c>
      <c r="U57">
        <v>-3.2848260338153891E-2</v>
      </c>
      <c r="V57">
        <v>-4.4961190727895534E-2</v>
      </c>
      <c r="W57">
        <v>0.1871177371701552</v>
      </c>
      <c r="X57">
        <v>0.26482101238372124</v>
      </c>
      <c r="Y57">
        <v>5.7402496875042869E-2</v>
      </c>
      <c r="Z57">
        <v>0.19205387966770743</v>
      </c>
      <c r="AA57">
        <v>-4.59519423371757E-3</v>
      </c>
      <c r="AB57">
        <v>-0.35258701596261627</v>
      </c>
      <c r="AC57">
        <v>0.1076631988136891</v>
      </c>
      <c r="AD57">
        <v>2.0602461155322244E-3</v>
      </c>
      <c r="AE57">
        <v>-0.14902517155948974</v>
      </c>
      <c r="AF57">
        <v>-0.17007098654238922</v>
      </c>
      <c r="AG57">
        <v>9.6208405148070997E-2</v>
      </c>
      <c r="AH57">
        <v>0.14923003022141959</v>
      </c>
      <c r="AI57">
        <v>0.22244722895200786</v>
      </c>
      <c r="AJ57">
        <v>3.0103554984668962E-2</v>
      </c>
      <c r="AK57">
        <v>-0.16264812495428341</v>
      </c>
      <c r="AL57">
        <v>0.58325087396301334</v>
      </c>
      <c r="AM57">
        <v>-0.3467624914689707</v>
      </c>
      <c r="AN57">
        <v>-4.9529987343936641E-2</v>
      </c>
      <c r="AO57">
        <v>-0.12046639294853556</v>
      </c>
      <c r="AP57">
        <v>0.13489957306528005</v>
      </c>
      <c r="AQ57">
        <v>-0.11228839648631653</v>
      </c>
      <c r="AR57">
        <v>-0.36715750877347914</v>
      </c>
    </row>
    <row r="58" spans="1:44">
      <c r="A58" s="55">
        <f>D24</f>
        <v>-0.05</v>
      </c>
      <c r="B58" s="55">
        <f>E24</f>
        <v>2.5000000000000001E-2</v>
      </c>
      <c r="C58" s="55"/>
      <c r="D58">
        <f>G24</f>
        <v>-1.9803135907734304E-2</v>
      </c>
      <c r="E58">
        <f>G25</f>
        <v>9.499608069339853E-2</v>
      </c>
      <c r="F58">
        <f>H24</f>
        <v>4.4826325882816875E-3</v>
      </c>
      <c r="G58">
        <f>H25</f>
        <v>0.11693392437150298</v>
      </c>
      <c r="I58">
        <f>A24</f>
        <v>-144.99</v>
      </c>
      <c r="J58">
        <f>B24</f>
        <v>7.7</v>
      </c>
      <c r="R58">
        <v>3</v>
      </c>
      <c r="S58">
        <v>0.35358242991096445</v>
      </c>
      <c r="T58">
        <v>-0.34004028235077371</v>
      </c>
      <c r="U58">
        <v>-0.83501036767950532</v>
      </c>
      <c r="V58">
        <v>3.7211077903162221E-2</v>
      </c>
      <c r="W58">
        <v>0.56087010673388049</v>
      </c>
      <c r="X58">
        <v>5.4935465753179986E-2</v>
      </c>
      <c r="Y58">
        <v>-3.557256616392216E-2</v>
      </c>
      <c r="Z58">
        <v>9.6508822439277359E-2</v>
      </c>
      <c r="AA58">
        <v>0.2770091697369213</v>
      </c>
      <c r="AB58">
        <v>-0.18114569485173349</v>
      </c>
      <c r="AC58">
        <v>-0.46901139077624027</v>
      </c>
      <c r="AD58">
        <v>-0.11490760053592154</v>
      </c>
      <c r="AE58">
        <v>9.1971044025947149E-2</v>
      </c>
      <c r="AF58">
        <v>-2.7441945896245316E-2</v>
      </c>
      <c r="AG58">
        <v>-0.46978366626764345</v>
      </c>
      <c r="AH58">
        <v>-3.1155143775996541E-2</v>
      </c>
      <c r="AI58">
        <v>0.50232142967935622</v>
      </c>
      <c r="AJ58">
        <v>-9.2065811912586379E-2</v>
      </c>
      <c r="AK58">
        <v>4.3937054993615873E-2</v>
      </c>
      <c r="AL58">
        <v>0.42593179259642522</v>
      </c>
      <c r="AM58">
        <v>0.2011622255654883</v>
      </c>
      <c r="AN58">
        <v>0.13165521361198401</v>
      </c>
      <c r="AO58">
        <v>-0.1916216175421239</v>
      </c>
      <c r="AP58">
        <v>0.18501194128939769</v>
      </c>
      <c r="AQ58">
        <v>-2.9853852216756717E-2</v>
      </c>
      <c r="AR58">
        <v>-0.14449783427015409</v>
      </c>
    </row>
    <row r="59" spans="1:44">
      <c r="A59" s="55">
        <f>D26</f>
        <v>0.08</v>
      </c>
      <c r="B59" s="55">
        <f>E26</f>
        <v>0.06</v>
      </c>
      <c r="C59" s="55"/>
      <c r="D59">
        <f>G26</f>
        <v>1.1927979403814626E-2</v>
      </c>
      <c r="E59">
        <f>G27</f>
        <v>3.032125454759076E-2</v>
      </c>
      <c r="F59">
        <f>H26</f>
        <v>7.140240448548496E-3</v>
      </c>
      <c r="G59">
        <f>H27</f>
        <v>2.3052013251586154E-2</v>
      </c>
      <c r="I59">
        <f>A26</f>
        <v>277.40999999999997</v>
      </c>
      <c r="J59">
        <f>B26</f>
        <v>53.52</v>
      </c>
      <c r="R59">
        <v>4</v>
      </c>
      <c r="S59">
        <v>-8.4769276445801095E-2</v>
      </c>
      <c r="T59">
        <v>0.17428702990948203</v>
      </c>
      <c r="U59">
        <v>1.9056147440098967E-2</v>
      </c>
      <c r="V59">
        <v>-4.9285275691594244E-2</v>
      </c>
      <c r="W59">
        <v>-6.9165035634398186E-2</v>
      </c>
      <c r="X59">
        <v>2.331055412100743E-2</v>
      </c>
      <c r="Y59">
        <v>3.8416858956608339E-2</v>
      </c>
      <c r="Z59">
        <v>5.2156452022574219E-2</v>
      </c>
      <c r="AA59">
        <v>4.8677546051869358E-2</v>
      </c>
      <c r="AB59">
        <v>8.1333939318802687E-2</v>
      </c>
      <c r="AC59">
        <v>-2.341244749315801E-2</v>
      </c>
      <c r="AD59">
        <v>0.12130587466664029</v>
      </c>
      <c r="AE59">
        <v>-5.1527162562564538E-2</v>
      </c>
      <c r="AF59">
        <v>-0.1330530938288837</v>
      </c>
      <c r="AG59">
        <v>-3.333211574817993E-2</v>
      </c>
      <c r="AH59">
        <v>6.5663984394966651E-2</v>
      </c>
      <c r="AI59">
        <v>-7.7920720835966906E-2</v>
      </c>
      <c r="AJ59">
        <v>8.0355091932220873E-2</v>
      </c>
      <c r="AK59">
        <v>9.0618337052628478E-2</v>
      </c>
      <c r="AL59">
        <v>-0.13607717680147383</v>
      </c>
      <c r="AM59">
        <v>0.11046979562261224</v>
      </c>
      <c r="AN59">
        <v>-0.13447652881597955</v>
      </c>
      <c r="AO59">
        <v>7.9784329303566853E-2</v>
      </c>
      <c r="AP59">
        <v>-5.6848652014044584E-2</v>
      </c>
      <c r="AQ59">
        <v>-4.6896255707314691E-2</v>
      </c>
      <c r="AR59">
        <v>-8.8672199213721298E-2</v>
      </c>
    </row>
    <row r="60" spans="1:44">
      <c r="A60" s="55">
        <f>D28</f>
        <v>-1.4999999999999999E-2</v>
      </c>
      <c r="B60" s="55">
        <f>E28</f>
        <v>-0.01</v>
      </c>
      <c r="C60" s="55"/>
      <c r="D60">
        <f>G28</f>
        <v>2.822242168912481E-2</v>
      </c>
      <c r="E60">
        <f>G29</f>
        <v>4.4834725348649469E-2</v>
      </c>
      <c r="F60">
        <f>H28</f>
        <v>1.0154389551071286E-2</v>
      </c>
      <c r="G60">
        <f>H29</f>
        <v>0.1046999970312032</v>
      </c>
      <c r="I60">
        <f>A28</f>
        <v>323.60000000000002</v>
      </c>
      <c r="J60">
        <f>B28</f>
        <v>33.22</v>
      </c>
      <c r="R60">
        <v>5</v>
      </c>
      <c r="S60">
        <v>-0.15917801996567371</v>
      </c>
      <c r="T60">
        <v>5.0556975603823731E-2</v>
      </c>
      <c r="U60">
        <v>-1.3963662255410757E-2</v>
      </c>
      <c r="V60">
        <v>4.278569805402066E-2</v>
      </c>
      <c r="W60">
        <v>-0.14652501433336251</v>
      </c>
      <c r="X60">
        <v>-0.15578890572207926</v>
      </c>
      <c r="Y60">
        <v>-4.7316899143783189E-2</v>
      </c>
      <c r="Z60">
        <v>4.7434425077711034E-2</v>
      </c>
      <c r="AA60">
        <v>-2.6644848176548289E-2</v>
      </c>
      <c r="AB60">
        <v>0.18065613840823516</v>
      </c>
      <c r="AC60">
        <v>-7.6024194536078185E-2</v>
      </c>
      <c r="AD60">
        <v>-2.8041649396859492E-2</v>
      </c>
      <c r="AE60">
        <v>0.16486039124956942</v>
      </c>
      <c r="AF60">
        <v>-6.8801022301915093E-2</v>
      </c>
      <c r="AG60">
        <v>-6.2488725801054787E-2</v>
      </c>
      <c r="AH60">
        <v>-0.12197211138554973</v>
      </c>
      <c r="AI60">
        <v>-0.15523318037194558</v>
      </c>
      <c r="AJ60">
        <v>-8.0260204318863687E-2</v>
      </c>
      <c r="AK60">
        <v>9.7966585548662402E-2</v>
      </c>
      <c r="AL60">
        <v>-6.5802696434001579E-2</v>
      </c>
      <c r="AM60">
        <v>0.21283520516343407</v>
      </c>
      <c r="AN60">
        <v>9.1576968524578084E-2</v>
      </c>
      <c r="AO60">
        <v>7.7006665604833546E-2</v>
      </c>
      <c r="AP60">
        <v>0.10661412078523891</v>
      </c>
      <c r="AQ60">
        <v>0.1347056970173568</v>
      </c>
      <c r="AR60">
        <v>1.0422631056547366E-3</v>
      </c>
    </row>
    <row r="61" spans="1:44">
      <c r="A61" s="55">
        <f>D30</f>
        <v>0.05</v>
      </c>
      <c r="B61" s="55">
        <f>E30</f>
        <v>4.4999999999999998E-2</v>
      </c>
      <c r="C61" s="55"/>
      <c r="D61">
        <f>G30</f>
        <v>-9.5453729182704006E-4</v>
      </c>
      <c r="E61">
        <f>G31</f>
        <v>1.1879318365712408E-2</v>
      </c>
      <c r="F61">
        <f>H30</f>
        <v>2.7707978476901873E-3</v>
      </c>
      <c r="G61">
        <f>H31</f>
        <v>4.1388900603992682E-2</v>
      </c>
      <c r="I61">
        <f>A30</f>
        <v>325.10000000000002</v>
      </c>
      <c r="J61">
        <f>B30</f>
        <v>47.06</v>
      </c>
      <c r="R61">
        <v>6</v>
      </c>
      <c r="S61">
        <v>0.85668197316448791</v>
      </c>
      <c r="T61">
        <v>-0.96643144969687778</v>
      </c>
      <c r="U61">
        <v>-8.4234539369669653E-2</v>
      </c>
      <c r="V61">
        <v>0.6454046531873896</v>
      </c>
      <c r="W61">
        <v>0.67623714040959648</v>
      </c>
      <c r="X61">
        <v>1.9225164592249071</v>
      </c>
      <c r="Y61">
        <v>8.4552601719972587E-2</v>
      </c>
      <c r="Z61">
        <v>-0.27538350485489027</v>
      </c>
      <c r="AA61">
        <v>-7.8337061916379902E-2</v>
      </c>
      <c r="AB61">
        <v>-0.43301436356566192</v>
      </c>
      <c r="AC61">
        <v>0.34428245986861788</v>
      </c>
      <c r="AD61">
        <v>-0.95143454830702301</v>
      </c>
      <c r="AE61">
        <v>-0.37317811048713001</v>
      </c>
      <c r="AF61">
        <v>-0.27609072098475163</v>
      </c>
      <c r="AG61">
        <v>0.32710369203173395</v>
      </c>
      <c r="AH61">
        <v>-0.42782228988114679</v>
      </c>
      <c r="AI61">
        <v>0.77139910915383003</v>
      </c>
      <c r="AJ61">
        <v>0.84686747181122923</v>
      </c>
      <c r="AK61">
        <v>-0.61580751147415369</v>
      </c>
      <c r="AL61">
        <v>1.4492926837710849</v>
      </c>
      <c r="AM61">
        <v>-1.1432536861856648</v>
      </c>
      <c r="AN61">
        <v>0.92896858551644979</v>
      </c>
      <c r="AO61">
        <v>-0.48832704240937402</v>
      </c>
      <c r="AP61">
        <v>-0.37922937197609252</v>
      </c>
      <c r="AQ61">
        <v>-0.27711902450586678</v>
      </c>
      <c r="AR61">
        <v>-1.083643604244557</v>
      </c>
    </row>
    <row r="62" spans="1:44">
      <c r="A62" s="55">
        <f>D32</f>
        <v>-2.5000000000000001E-3</v>
      </c>
      <c r="B62" s="55">
        <f>E32</f>
        <v>4.65E-2</v>
      </c>
      <c r="C62" s="55"/>
      <c r="D62">
        <f>G32</f>
        <v>-2.7385359621686423E-2</v>
      </c>
      <c r="E62">
        <f>G33</f>
        <v>2.8158871526588025E-2</v>
      </c>
      <c r="F62">
        <f>H32</f>
        <v>-3.9220467823648186E-2</v>
      </c>
      <c r="G62">
        <f>H33</f>
        <v>6.6802809452718701E-2</v>
      </c>
      <c r="I62">
        <f>A32</f>
        <v>245.01999999999998</v>
      </c>
      <c r="J62">
        <f>B32</f>
        <v>16.420000000000002</v>
      </c>
      <c r="R62">
        <v>7</v>
      </c>
      <c r="S62">
        <v>-1.141449235475912</v>
      </c>
      <c r="T62">
        <v>1.5698071478332094</v>
      </c>
      <c r="U62">
        <v>0.13598275358156153</v>
      </c>
      <c r="V62">
        <v>-1.2295686011608824</v>
      </c>
      <c r="W62">
        <v>-0.87957154595917164</v>
      </c>
      <c r="X62">
        <v>-2.52030909308059</v>
      </c>
      <c r="Y62">
        <v>-0.10429339670921833</v>
      </c>
      <c r="Z62">
        <v>0.45670215411034421</v>
      </c>
      <c r="AA62">
        <v>0.12491822471888947</v>
      </c>
      <c r="AB62">
        <v>0.71681032143548062</v>
      </c>
      <c r="AC62">
        <v>-0.45208096291281474</v>
      </c>
      <c r="AD62">
        <v>1.3895474778818904</v>
      </c>
      <c r="AE62">
        <v>0.44651120687993251</v>
      </c>
      <c r="AF62">
        <v>0.68412625642304836</v>
      </c>
      <c r="AG62">
        <v>-0.43370267713208299</v>
      </c>
      <c r="AH62">
        <v>0.68727407663831785</v>
      </c>
      <c r="AI62">
        <v>-1.0154401164240812</v>
      </c>
      <c r="AJ62">
        <v>-0.99526177879404643</v>
      </c>
      <c r="AK62">
        <v>0.82230207783466103</v>
      </c>
      <c r="AL62">
        <v>-1.962656683375106</v>
      </c>
      <c r="AM62">
        <v>1.5241554301122324</v>
      </c>
      <c r="AN62">
        <v>-1.1892019275377412</v>
      </c>
      <c r="AO62">
        <v>0.64892986965663346</v>
      </c>
      <c r="AP62">
        <v>0.58373898339887442</v>
      </c>
      <c r="AQ62">
        <v>0.32373837182937865</v>
      </c>
      <c r="AR62">
        <v>1.8089916662271659</v>
      </c>
    </row>
    <row r="63" spans="1:44">
      <c r="A63" s="55">
        <f>D34</f>
        <v>0</v>
      </c>
      <c r="B63" s="55">
        <f>E34</f>
        <v>7.4999999999999997E-2</v>
      </c>
      <c r="C63" s="55"/>
      <c r="D63">
        <f>G34</f>
        <v>1.7164819804146303E-3</v>
      </c>
      <c r="E63">
        <f>G35</f>
        <v>5.8364896811031963E-2</v>
      </c>
      <c r="F63">
        <f>H34</f>
        <v>3.0368293314095296E-3</v>
      </c>
      <c r="G63">
        <f>H35</f>
        <v>1.8145730473357862E-2</v>
      </c>
      <c r="I63">
        <f>A34</f>
        <v>119.7</v>
      </c>
      <c r="J63">
        <f>B34</f>
        <v>35.5</v>
      </c>
      <c r="R63">
        <v>8</v>
      </c>
      <c r="S63">
        <v>-9.5398345446420854E-3</v>
      </c>
      <c r="T63">
        <v>-4.7692667113550774E-2</v>
      </c>
      <c r="U63">
        <v>-6.4727023944111273E-3</v>
      </c>
      <c r="V63">
        <v>0.21918650578082027</v>
      </c>
      <c r="W63">
        <v>-1.0608327249238513E-2</v>
      </c>
      <c r="X63">
        <v>2.7360593762037907E-2</v>
      </c>
      <c r="Y63">
        <v>-1.6582501762089127E-2</v>
      </c>
      <c r="Z63">
        <v>-6.0655650025803337E-2</v>
      </c>
      <c r="AA63">
        <v>-1.5128049707651213E-2</v>
      </c>
      <c r="AB63">
        <v>2.6392040917446097E-2</v>
      </c>
      <c r="AC63">
        <v>-8.2264634645389766E-3</v>
      </c>
      <c r="AD63">
        <v>-5.6536746055826204E-2</v>
      </c>
      <c r="AE63">
        <v>3.9844634645421255E-2</v>
      </c>
      <c r="AF63">
        <v>-3.2248934996112713E-2</v>
      </c>
      <c r="AG63">
        <v>-3.723975721424873E-3</v>
      </c>
      <c r="AH63">
        <v>-5.7806832882512205E-2</v>
      </c>
      <c r="AI63">
        <v>-1.0277769602369594E-2</v>
      </c>
      <c r="AJ63">
        <v>-2.0384104065426373E-3</v>
      </c>
      <c r="AK63">
        <v>-2.451031539417644E-3</v>
      </c>
      <c r="AL63">
        <v>-1.310798951563065E-2</v>
      </c>
      <c r="AM63">
        <v>1.3382222910215258E-2</v>
      </c>
      <c r="AN63">
        <v>7.3538591490031238E-2</v>
      </c>
      <c r="AO63">
        <v>-3.7937164753009235E-3</v>
      </c>
      <c r="AP63">
        <v>-3.371211410315153E-2</v>
      </c>
      <c r="AQ63">
        <v>3.357751490544747E-2</v>
      </c>
      <c r="AR63">
        <v>-4.2678386851204481E-2</v>
      </c>
    </row>
    <row r="64" spans="1:44" ht="14" thickBot="1">
      <c r="A64" s="55">
        <f>D36</f>
        <v>-5.5E-2</v>
      </c>
      <c r="B64" s="55">
        <f>E36</f>
        <v>0.105</v>
      </c>
      <c r="C64" s="55"/>
      <c r="D64">
        <f>G36</f>
        <v>2.3381437230493074E-2</v>
      </c>
      <c r="E64">
        <f>G37</f>
        <v>-1.228028460594268E-2</v>
      </c>
      <c r="F64">
        <f>H36</f>
        <v>1.2971866336183413E-2</v>
      </c>
      <c r="G64">
        <f>H37</f>
        <v>8.8818000196282595E-3</v>
      </c>
      <c r="I64">
        <f>A36</f>
        <v>225</v>
      </c>
      <c r="J64">
        <f>B36</f>
        <v>16.12</v>
      </c>
    </row>
    <row r="65" spans="1:37">
      <c r="A65" s="55">
        <f>D38</f>
        <v>0.08</v>
      </c>
      <c r="B65" s="55">
        <f>E38</f>
        <v>9.2499999999999999E-2</v>
      </c>
      <c r="C65" s="55"/>
      <c r="D65">
        <f>G38</f>
        <v>3.7864948288195976E-3</v>
      </c>
      <c r="E65">
        <f>G39</f>
        <v>-7.9272450748418578E-3</v>
      </c>
      <c r="F65">
        <f>H38</f>
        <v>-1.4767622497382282E-2</v>
      </c>
      <c r="G65">
        <f>H39</f>
        <v>-7.3939237743863191E-3</v>
      </c>
      <c r="I65">
        <f>A38</f>
        <v>273.45</v>
      </c>
      <c r="J65">
        <f>B38</f>
        <v>49.5</v>
      </c>
      <c r="R65" s="43" t="s">
        <v>14</v>
      </c>
      <c r="S65" s="44"/>
    </row>
    <row r="66" spans="1:37" ht="14" thickBot="1">
      <c r="A66" s="55">
        <f>D40</f>
        <v>0</v>
      </c>
      <c r="B66" s="55">
        <f>E40</f>
        <v>0.05</v>
      </c>
      <c r="C66" s="55"/>
      <c r="D66">
        <f>G40</f>
        <v>9.4789277844463116E-3</v>
      </c>
      <c r="E66">
        <f>G41</f>
        <v>3.4596441172127616E-3</v>
      </c>
      <c r="F66">
        <f>H40</f>
        <v>2.0086129322048174E-2</v>
      </c>
      <c r="G66">
        <f>H41</f>
        <v>4.0398126523952818E-2</v>
      </c>
      <c r="I66">
        <f>A40</f>
        <v>5.3</v>
      </c>
      <c r="J66">
        <f>B40</f>
        <v>39.9</v>
      </c>
      <c r="R66" s="45"/>
      <c r="S66" s="46"/>
    </row>
    <row r="67" spans="1:37">
      <c r="A67" s="55">
        <f>D42</f>
        <v>0.05</v>
      </c>
      <c r="B67" s="55">
        <f>E42</f>
        <v>0.1</v>
      </c>
      <c r="C67" s="55"/>
      <c r="D67">
        <f>G42</f>
        <v>-3.1062920205697453E-2</v>
      </c>
      <c r="E67">
        <f>G43</f>
        <v>-1.6513802462060967E-2</v>
      </c>
      <c r="F67">
        <f>H42</f>
        <v>1.4708991903969071E-2</v>
      </c>
      <c r="G67">
        <f>H43</f>
        <v>-1.4841955958092538E-2</v>
      </c>
      <c r="I67">
        <f>A42</f>
        <v>25</v>
      </c>
      <c r="J67">
        <f>B42</f>
        <v>49.4</v>
      </c>
      <c r="R67" s="47" t="s">
        <v>108</v>
      </c>
      <c r="S67" s="48">
        <f t="array" ref="S67:S74" xml:space="preserve"> MMULT(S56:AR63,F22:F47)</f>
        <v>-0.4952564643685089</v>
      </c>
      <c r="T67">
        <f>B10</f>
        <v>-0.36</v>
      </c>
      <c r="U67" s="54">
        <f>S67-T67</f>
        <v>-0.13525646436850891</v>
      </c>
    </row>
    <row r="68" spans="1:37">
      <c r="A68" s="55">
        <f>D44</f>
        <v>-3.5000000000000003E-2</v>
      </c>
      <c r="B68" s="55">
        <f>E44</f>
        <v>8.5000000000000006E-2</v>
      </c>
      <c r="C68" s="55"/>
      <c r="D68">
        <f>G44</f>
        <v>1.9588461169088467E-2</v>
      </c>
      <c r="E68">
        <f>G45</f>
        <v>-4.1381819069185116E-2</v>
      </c>
      <c r="F68">
        <f>H44</f>
        <v>2.0975917867663729E-2</v>
      </c>
      <c r="G68">
        <f>H45</f>
        <v>1.1884916780105999E-2</v>
      </c>
      <c r="I68">
        <f>A44</f>
        <v>10.220000000000001</v>
      </c>
      <c r="J68">
        <f>B44</f>
        <v>30.28</v>
      </c>
      <c r="R68" s="51" t="s">
        <v>109</v>
      </c>
      <c r="S68" s="49">
        <v>3.004905173908818E-2</v>
      </c>
      <c r="T68">
        <f t="shared" ref="T68:T74" si="221">B11</f>
        <v>0</v>
      </c>
      <c r="U68" s="54">
        <f t="shared" ref="U68:U74" si="222">S68-T68</f>
        <v>3.004905173908818E-2</v>
      </c>
    </row>
    <row r="69" spans="1:37">
      <c r="A69" s="55">
        <f>D46</f>
        <v>-3.5000000000000003E-2</v>
      </c>
      <c r="B69" s="55">
        <f>E46</f>
        <v>0.1</v>
      </c>
      <c r="C69" s="55"/>
      <c r="D69">
        <f>G46</f>
        <v>2.6546682273411504E-2</v>
      </c>
      <c r="E69">
        <f>G47</f>
        <v>2.9346801882520177E-2</v>
      </c>
      <c r="F69">
        <f>H46</f>
        <v>2.3119865958260988E-2</v>
      </c>
      <c r="G69">
        <f>H47</f>
        <v>-3.6720507471715395E-3</v>
      </c>
      <c r="I69">
        <f>A46</f>
        <v>122.8</v>
      </c>
      <c r="J69">
        <f>B46</f>
        <v>31</v>
      </c>
      <c r="R69" s="51" t="s">
        <v>110</v>
      </c>
      <c r="S69" s="49">
        <v>0.21956170019862606</v>
      </c>
      <c r="T69">
        <f t="shared" si="221"/>
        <v>0</v>
      </c>
      <c r="U69" s="54">
        <f t="shared" si="222"/>
        <v>0.21956170019862606</v>
      </c>
    </row>
    <row r="70" spans="1:37">
      <c r="R70" s="51" t="s">
        <v>111</v>
      </c>
      <c r="S70" s="49">
        <v>-2.5164705154921231E-2</v>
      </c>
      <c r="T70">
        <f t="shared" si="221"/>
        <v>6.9999999999999999E-4</v>
      </c>
      <c r="U70" s="54">
        <f t="shared" si="222"/>
        <v>-2.586470515492123E-2</v>
      </c>
    </row>
    <row r="71" spans="1:37">
      <c r="R71" s="51" t="s">
        <v>112</v>
      </c>
      <c r="S71" s="49">
        <v>-3.6271602100450488E-2</v>
      </c>
      <c r="T71">
        <f t="shared" si="221"/>
        <v>8.2000000000000007E-3</v>
      </c>
      <c r="U71" s="54">
        <f t="shared" si="222"/>
        <v>-4.4471602100450487E-2</v>
      </c>
    </row>
    <row r="72" spans="1:37">
      <c r="R72" s="51" t="s">
        <v>113</v>
      </c>
      <c r="S72" s="49">
        <v>4.3509766600445837E-2</v>
      </c>
      <c r="T72">
        <f t="shared" si="221"/>
        <v>-0.17599999999999999</v>
      </c>
      <c r="U72" s="54">
        <f t="shared" si="222"/>
        <v>0.21950976660044583</v>
      </c>
    </row>
    <row r="73" spans="1:37">
      <c r="R73" s="51" t="s">
        <v>114</v>
      </c>
      <c r="S73" s="49">
        <v>-0.17528945823015685</v>
      </c>
      <c r="T73">
        <f t="shared" si="221"/>
        <v>0</v>
      </c>
      <c r="U73" s="54">
        <f t="shared" si="222"/>
        <v>-0.17528945823015685</v>
      </c>
    </row>
    <row r="74" spans="1:37" ht="14" thickBot="1">
      <c r="R74" s="52" t="s">
        <v>115</v>
      </c>
      <c r="S74" s="50">
        <v>-8.2621810496064738E-3</v>
      </c>
      <c r="T74">
        <f t="shared" si="221"/>
        <v>0</v>
      </c>
      <c r="U74" s="54">
        <f t="shared" si="222"/>
        <v>-8.2621810496064738E-3</v>
      </c>
    </row>
    <row r="76" spans="1:37">
      <c r="A76" t="s">
        <v>32</v>
      </c>
    </row>
    <row r="77" spans="1:37" ht="14" thickBot="1"/>
    <row r="78" spans="1:37">
      <c r="A78" s="31" t="s">
        <v>2</v>
      </c>
      <c r="B78" s="32"/>
      <c r="C78" s="32"/>
      <c r="D78" s="32"/>
      <c r="E78" s="32"/>
      <c r="F78" s="32"/>
      <c r="G78" s="32"/>
      <c r="H78" s="63"/>
      <c r="I78" s="33"/>
      <c r="K78" s="59" t="s">
        <v>6</v>
      </c>
      <c r="L78" s="59"/>
    </row>
    <row r="79" spans="1:37">
      <c r="A79" s="34"/>
      <c r="B79" s="35"/>
      <c r="C79" s="35"/>
      <c r="D79" s="35"/>
      <c r="E79" s="35"/>
      <c r="F79" s="35"/>
      <c r="G79" s="35"/>
      <c r="H79" s="64"/>
      <c r="I79" s="36"/>
    </row>
    <row r="80" spans="1:37">
      <c r="A80" s="37" t="s">
        <v>3</v>
      </c>
      <c r="B80" s="38" t="s">
        <v>4</v>
      </c>
      <c r="C80" s="38" t="s">
        <v>5</v>
      </c>
      <c r="D80" s="38" t="s">
        <v>18</v>
      </c>
      <c r="E80" s="38" t="s">
        <v>19</v>
      </c>
      <c r="F80" s="38" t="s">
        <v>20</v>
      </c>
      <c r="L80">
        <v>1</v>
      </c>
      <c r="M80">
        <v>2</v>
      </c>
      <c r="N80">
        <v>3</v>
      </c>
      <c r="O80">
        <v>4</v>
      </c>
      <c r="P80">
        <v>5</v>
      </c>
      <c r="Q80">
        <v>6</v>
      </c>
      <c r="R80">
        <v>7</v>
      </c>
      <c r="S80">
        <v>8</v>
      </c>
      <c r="T80">
        <v>9</v>
      </c>
      <c r="U80">
        <v>10</v>
      </c>
      <c r="V80">
        <v>11</v>
      </c>
      <c r="W80">
        <v>12</v>
      </c>
      <c r="X80">
        <v>13</v>
      </c>
      <c r="Y80">
        <v>14</v>
      </c>
      <c r="Z80">
        <v>15</v>
      </c>
      <c r="AA80">
        <v>16</v>
      </c>
      <c r="AB80">
        <v>17</v>
      </c>
      <c r="AC80">
        <v>18</v>
      </c>
      <c r="AD80">
        <v>19</v>
      </c>
      <c r="AE80">
        <v>20</v>
      </c>
      <c r="AF80">
        <v>21</v>
      </c>
      <c r="AG80">
        <v>22</v>
      </c>
      <c r="AH80">
        <v>23</v>
      </c>
      <c r="AI80">
        <v>24</v>
      </c>
      <c r="AJ80">
        <v>25</v>
      </c>
      <c r="AK80">
        <v>26</v>
      </c>
    </row>
    <row r="81" spans="1:37">
      <c r="A81" s="40">
        <f xml:space="preserve"> 1</f>
        <v>1</v>
      </c>
      <c r="B81" s="41">
        <f xml:space="preserve"> COS(RADIANS(B22))</f>
        <v>0.74384512980702511</v>
      </c>
      <c r="C81" s="41">
        <f xml:space="preserve"> SIN(RADIANS(B22))</f>
        <v>0.66835202016779305</v>
      </c>
      <c r="D81" s="41">
        <v>0</v>
      </c>
      <c r="E81" s="41">
        <v>0</v>
      </c>
      <c r="F81" s="41">
        <v>0</v>
      </c>
      <c r="K81">
        <v>1</v>
      </c>
      <c r="L81">
        <f t="array" ref="L81:AK86">TRANSPOSE(A81:F106)</f>
        <v>1</v>
      </c>
      <c r="M81">
        <v>0</v>
      </c>
      <c r="N81">
        <v>1</v>
      </c>
      <c r="O81">
        <v>0</v>
      </c>
      <c r="P81">
        <v>1</v>
      </c>
      <c r="Q81">
        <v>0</v>
      </c>
      <c r="R81">
        <v>1</v>
      </c>
      <c r="S81">
        <v>0</v>
      </c>
      <c r="T81">
        <v>1</v>
      </c>
      <c r="U81">
        <v>0</v>
      </c>
      <c r="V81">
        <v>1</v>
      </c>
      <c r="W81">
        <v>0</v>
      </c>
      <c r="X81">
        <v>1</v>
      </c>
      <c r="Y81">
        <v>0</v>
      </c>
      <c r="Z81">
        <v>1</v>
      </c>
      <c r="AA81">
        <v>0</v>
      </c>
      <c r="AB81">
        <v>1</v>
      </c>
      <c r="AC81">
        <v>0</v>
      </c>
      <c r="AD81">
        <v>1</v>
      </c>
      <c r="AE81">
        <v>0</v>
      </c>
      <c r="AF81">
        <v>1</v>
      </c>
      <c r="AG81">
        <v>0</v>
      </c>
      <c r="AH81">
        <v>1</v>
      </c>
      <c r="AI81">
        <v>0</v>
      </c>
      <c r="AJ81">
        <v>1</v>
      </c>
      <c r="AK81">
        <v>0</v>
      </c>
    </row>
    <row r="82" spans="1:37">
      <c r="A82" s="40">
        <f xml:space="preserve"> 0</f>
        <v>0</v>
      </c>
      <c r="B82" s="41">
        <v>0</v>
      </c>
      <c r="C82" s="41">
        <f xml:space="preserve"> 0</f>
        <v>0</v>
      </c>
      <c r="D82" s="41">
        <v>1</v>
      </c>
      <c r="E82" s="41">
        <f xml:space="preserve"> COS(RADIANS(B22))</f>
        <v>0.74384512980702511</v>
      </c>
      <c r="F82" s="41">
        <f xml:space="preserve"> 1/TAN(RADIANS(B22))</f>
        <v>1.1129541130440201</v>
      </c>
      <c r="K82">
        <v>2</v>
      </c>
      <c r="L82">
        <v>0.74384512980702511</v>
      </c>
      <c r="M82">
        <v>0</v>
      </c>
      <c r="N82">
        <v>0.99098319971483628</v>
      </c>
      <c r="O82">
        <v>0</v>
      </c>
      <c r="P82">
        <v>0.59454215153971324</v>
      </c>
      <c r="Q82">
        <v>0</v>
      </c>
      <c r="R82">
        <v>0.83657312686199092</v>
      </c>
      <c r="S82">
        <v>0</v>
      </c>
      <c r="T82">
        <v>0.68123211444967191</v>
      </c>
      <c r="U82">
        <v>0</v>
      </c>
      <c r="V82">
        <v>0.95921536033657429</v>
      </c>
      <c r="W82">
        <v>0</v>
      </c>
      <c r="X82">
        <v>0.81411551835631923</v>
      </c>
      <c r="Y82">
        <v>0</v>
      </c>
      <c r="Z82">
        <v>0.9606822945502641</v>
      </c>
      <c r="AA82">
        <v>0</v>
      </c>
      <c r="AB82">
        <v>0.64944804833018377</v>
      </c>
      <c r="AC82">
        <v>0</v>
      </c>
      <c r="AD82">
        <v>0.76716515181529965</v>
      </c>
      <c r="AE82">
        <v>0</v>
      </c>
      <c r="AF82">
        <v>0.65077421726585105</v>
      </c>
      <c r="AG82">
        <v>0</v>
      </c>
      <c r="AH82">
        <v>0.86357161136618754</v>
      </c>
      <c r="AI82">
        <v>0</v>
      </c>
      <c r="AJ82">
        <v>0.85716730070211233</v>
      </c>
      <c r="AK82">
        <v>0</v>
      </c>
    </row>
    <row r="83" spans="1:37">
      <c r="A83" s="40">
        <f t="shared" ref="A83" si="223" xml:space="preserve"> 1</f>
        <v>1</v>
      </c>
      <c r="B83" s="41">
        <f t="shared" ref="B83:B106" si="224" xml:space="preserve"> COS(RADIANS(B24))</f>
        <v>0.99098319971483628</v>
      </c>
      <c r="C83" s="41">
        <f t="shared" ref="C83:C106" si="225" xml:space="preserve"> SIN(RADIANS(B24))</f>
        <v>0.13398618541829205</v>
      </c>
      <c r="D83" s="41">
        <v>0</v>
      </c>
      <c r="E83" s="41">
        <v>0</v>
      </c>
      <c r="F83" s="41">
        <v>0</v>
      </c>
      <c r="K83">
        <v>3</v>
      </c>
      <c r="L83">
        <v>0.66835202016779305</v>
      </c>
      <c r="M83">
        <v>0</v>
      </c>
      <c r="N83">
        <v>0.13398618541829205</v>
      </c>
      <c r="O83">
        <v>0</v>
      </c>
      <c r="P83">
        <v>0.80406444396113463</v>
      </c>
      <c r="Q83">
        <v>0</v>
      </c>
      <c r="R83">
        <v>0.54785527597382067</v>
      </c>
      <c r="S83">
        <v>0</v>
      </c>
      <c r="T83">
        <v>0.7320674874917128</v>
      </c>
      <c r="U83">
        <v>0</v>
      </c>
      <c r="V83">
        <v>0.28267630338317346</v>
      </c>
      <c r="W83">
        <v>0</v>
      </c>
      <c r="X83">
        <v>0.58070295571093977</v>
      </c>
      <c r="Y83">
        <v>0</v>
      </c>
      <c r="Z83">
        <v>0.27765001159308395</v>
      </c>
      <c r="AA83">
        <v>0</v>
      </c>
      <c r="AB83">
        <v>0.76040596560003093</v>
      </c>
      <c r="AC83">
        <v>0</v>
      </c>
      <c r="AD83">
        <v>0.6414496315691578</v>
      </c>
      <c r="AE83">
        <v>0</v>
      </c>
      <c r="AF83">
        <v>0.75927130733488069</v>
      </c>
      <c r="AG83">
        <v>0</v>
      </c>
      <c r="AH83">
        <v>0.50422621118145616</v>
      </c>
      <c r="AI83">
        <v>0</v>
      </c>
      <c r="AJ83">
        <v>0.51503807491005416</v>
      </c>
      <c r="AK83">
        <v>0</v>
      </c>
    </row>
    <row r="84" spans="1:37">
      <c r="A84" s="40">
        <f t="shared" ref="A84" si="226" xml:space="preserve"> 0</f>
        <v>0</v>
      </c>
      <c r="B84" s="41">
        <v>0</v>
      </c>
      <c r="C84" s="41">
        <f t="shared" ref="C84" si="227" xml:space="preserve"> 0</f>
        <v>0</v>
      </c>
      <c r="D84" s="41">
        <v>1</v>
      </c>
      <c r="E84" s="41">
        <f t="shared" ref="E84:E106" si="228" xml:space="preserve"> COS(RADIANS(B24))</f>
        <v>0.99098319971483628</v>
      </c>
      <c r="F84" s="41">
        <f t="shared" ref="F84:F106" si="229" xml:space="preserve"> 1/TAN(RADIANS(B24))</f>
        <v>7.396159511677129</v>
      </c>
      <c r="K84">
        <v>4</v>
      </c>
      <c r="L84">
        <v>0</v>
      </c>
      <c r="M84">
        <v>1</v>
      </c>
      <c r="N84">
        <v>0</v>
      </c>
      <c r="O84">
        <v>1</v>
      </c>
      <c r="P84">
        <v>0</v>
      </c>
      <c r="Q84">
        <v>1</v>
      </c>
      <c r="R84">
        <v>0</v>
      </c>
      <c r="S84">
        <v>1</v>
      </c>
      <c r="T84">
        <v>0</v>
      </c>
      <c r="U84">
        <v>1</v>
      </c>
      <c r="V84">
        <v>0</v>
      </c>
      <c r="W84">
        <v>1</v>
      </c>
      <c r="X84">
        <v>0</v>
      </c>
      <c r="Y84">
        <v>1</v>
      </c>
      <c r="Z84">
        <v>0</v>
      </c>
      <c r="AA84">
        <v>1</v>
      </c>
      <c r="AB84">
        <v>0</v>
      </c>
      <c r="AC84">
        <v>1</v>
      </c>
      <c r="AD84">
        <v>0</v>
      </c>
      <c r="AE84">
        <v>1</v>
      </c>
      <c r="AF84">
        <v>0</v>
      </c>
      <c r="AG84">
        <v>1</v>
      </c>
      <c r="AH84">
        <v>0</v>
      </c>
      <c r="AI84">
        <v>1</v>
      </c>
      <c r="AJ84">
        <v>0</v>
      </c>
      <c r="AK84">
        <v>1</v>
      </c>
    </row>
    <row r="85" spans="1:37">
      <c r="A85" s="40">
        <f t="shared" ref="A85" si="230" xml:space="preserve"> 1</f>
        <v>1</v>
      </c>
      <c r="B85" s="41">
        <f t="shared" ref="B85:B106" si="231" xml:space="preserve"> COS(RADIANS(B26))</f>
        <v>0.59454215153971324</v>
      </c>
      <c r="C85" s="41">
        <f t="shared" ref="C85:C106" si="232" xml:space="preserve"> SIN(RADIANS(B26))</f>
        <v>0.80406444396113463</v>
      </c>
      <c r="D85" s="41">
        <v>0</v>
      </c>
      <c r="E85" s="41">
        <v>0</v>
      </c>
      <c r="F85" s="41">
        <v>0</v>
      </c>
      <c r="K85">
        <v>5</v>
      </c>
      <c r="L85">
        <v>0</v>
      </c>
      <c r="M85">
        <v>0.74384512980702511</v>
      </c>
      <c r="N85">
        <v>0</v>
      </c>
      <c r="O85">
        <v>0.99098319971483628</v>
      </c>
      <c r="P85">
        <v>0</v>
      </c>
      <c r="Q85">
        <v>0.59454215153971324</v>
      </c>
      <c r="R85">
        <v>0</v>
      </c>
      <c r="S85">
        <v>0.83657312686199092</v>
      </c>
      <c r="T85">
        <v>0</v>
      </c>
      <c r="U85">
        <v>0.68123211444967191</v>
      </c>
      <c r="V85">
        <v>0</v>
      </c>
      <c r="W85">
        <v>0.95921536033657429</v>
      </c>
      <c r="X85">
        <v>0</v>
      </c>
      <c r="Y85">
        <v>0.81411551835631923</v>
      </c>
      <c r="Z85">
        <v>0</v>
      </c>
      <c r="AA85">
        <v>0.9606822945502641</v>
      </c>
      <c r="AB85">
        <v>0</v>
      </c>
      <c r="AC85">
        <v>0.64944804833018377</v>
      </c>
      <c r="AD85">
        <v>0</v>
      </c>
      <c r="AE85">
        <v>0.76716515181529965</v>
      </c>
      <c r="AF85">
        <v>0</v>
      </c>
      <c r="AG85">
        <v>0.65077421726585105</v>
      </c>
      <c r="AH85">
        <v>0</v>
      </c>
      <c r="AI85">
        <v>0.86357161136618754</v>
      </c>
      <c r="AJ85">
        <v>0</v>
      </c>
      <c r="AK85">
        <v>0.85716730070211233</v>
      </c>
    </row>
    <row r="86" spans="1:37">
      <c r="A86" s="40">
        <f t="shared" ref="A86" si="233" xml:space="preserve"> 0</f>
        <v>0</v>
      </c>
      <c r="B86" s="41">
        <v>0</v>
      </c>
      <c r="C86" s="41">
        <f t="shared" ref="C86" si="234" xml:space="preserve"> 0</f>
        <v>0</v>
      </c>
      <c r="D86" s="41">
        <v>1</v>
      </c>
      <c r="E86" s="41">
        <f t="shared" ref="E86:E106" si="235" xml:space="preserve"> COS(RADIANS(B26))</f>
        <v>0.59454215153971324</v>
      </c>
      <c r="F86" s="41">
        <f t="shared" ref="F86:F106" si="236" xml:space="preserve"> 1/TAN(RADIANS(B26))</f>
        <v>0.73942102029877976</v>
      </c>
      <c r="K86">
        <v>6</v>
      </c>
      <c r="L86">
        <v>0</v>
      </c>
      <c r="M86">
        <v>1.1129541130440201</v>
      </c>
      <c r="N86">
        <v>0</v>
      </c>
      <c r="O86">
        <v>7.396159511677129</v>
      </c>
      <c r="P86">
        <v>0</v>
      </c>
      <c r="Q86">
        <v>0.73942102029877976</v>
      </c>
      <c r="R86">
        <v>0</v>
      </c>
      <c r="S86">
        <v>1.5269965692581315</v>
      </c>
      <c r="T86">
        <v>0</v>
      </c>
      <c r="U86">
        <v>0.9305591712367689</v>
      </c>
      <c r="V86">
        <v>0</v>
      </c>
      <c r="W86">
        <v>3.3933348811213877</v>
      </c>
      <c r="X86">
        <v>0</v>
      </c>
      <c r="Y86">
        <v>1.401948294476336</v>
      </c>
      <c r="Z86">
        <v>0</v>
      </c>
      <c r="AA86">
        <v>3.4600477379349548</v>
      </c>
      <c r="AB86">
        <v>0</v>
      </c>
      <c r="AC86">
        <v>0.85408068546346672</v>
      </c>
      <c r="AD86">
        <v>0</v>
      </c>
      <c r="AE86">
        <v>1.1959865811109875</v>
      </c>
      <c r="AF86">
        <v>0</v>
      </c>
      <c r="AG86">
        <v>0.85710366107489899</v>
      </c>
      <c r="AH86">
        <v>0</v>
      </c>
      <c r="AI86">
        <v>1.7126670375638475</v>
      </c>
      <c r="AJ86">
        <v>0</v>
      </c>
      <c r="AK86">
        <v>1.6642794823505183</v>
      </c>
    </row>
    <row r="87" spans="1:37">
      <c r="A87" s="40">
        <f t="shared" ref="A87" si="237" xml:space="preserve"> 1</f>
        <v>1</v>
      </c>
      <c r="B87" s="41">
        <f t="shared" ref="B87:B106" si="238" xml:space="preserve"> COS(RADIANS(B28))</f>
        <v>0.83657312686199092</v>
      </c>
      <c r="C87" s="41">
        <f t="shared" ref="C87:C106" si="239" xml:space="preserve"> SIN(RADIANS(B28))</f>
        <v>0.54785527597382067</v>
      </c>
      <c r="D87" s="41">
        <v>0</v>
      </c>
      <c r="E87" s="41">
        <v>0</v>
      </c>
      <c r="F87" s="41">
        <v>0</v>
      </c>
    </row>
    <row r="88" spans="1:37">
      <c r="A88" s="40">
        <f t="shared" ref="A88" si="240" xml:space="preserve"> 0</f>
        <v>0</v>
      </c>
      <c r="B88" s="41">
        <v>0</v>
      </c>
      <c r="C88" s="41">
        <f t="shared" ref="C88" si="241" xml:space="preserve"> 0</f>
        <v>0</v>
      </c>
      <c r="D88" s="41">
        <v>1</v>
      </c>
      <c r="E88" s="41">
        <f t="shared" ref="E88:E106" si="242" xml:space="preserve"> COS(RADIANS(B28))</f>
        <v>0.83657312686199092</v>
      </c>
      <c r="F88" s="41">
        <f t="shared" ref="F88:F106" si="243" xml:space="preserve"> 1/TAN(RADIANS(B28))</f>
        <v>1.5269965692581315</v>
      </c>
      <c r="K88" t="s">
        <v>8</v>
      </c>
    </row>
    <row r="89" spans="1:37">
      <c r="A89" s="40">
        <f t="shared" ref="A89" si="244" xml:space="preserve"> 1</f>
        <v>1</v>
      </c>
      <c r="B89" s="41">
        <f t="shared" ref="B89:B106" si="245" xml:space="preserve"> COS(RADIANS(B30))</f>
        <v>0.68123211444967191</v>
      </c>
      <c r="C89" s="41">
        <f t="shared" ref="C89:C106" si="246" xml:space="preserve"> SIN(RADIANS(B30))</f>
        <v>0.7320674874917128</v>
      </c>
      <c r="D89" s="41">
        <v>0</v>
      </c>
      <c r="E89" s="41">
        <v>0</v>
      </c>
      <c r="F89" s="41">
        <v>0</v>
      </c>
      <c r="L89">
        <v>1</v>
      </c>
      <c r="M89">
        <v>2</v>
      </c>
      <c r="N89">
        <v>3</v>
      </c>
      <c r="O89">
        <v>4</v>
      </c>
      <c r="P89">
        <v>5</v>
      </c>
      <c r="Q89">
        <v>6</v>
      </c>
    </row>
    <row r="90" spans="1:37">
      <c r="A90" s="40">
        <f t="shared" ref="A90" si="247" xml:space="preserve"> 0</f>
        <v>0</v>
      </c>
      <c r="B90" s="41">
        <v>0</v>
      </c>
      <c r="C90" s="41">
        <f t="shared" ref="C90" si="248" xml:space="preserve"> 0</f>
        <v>0</v>
      </c>
      <c r="D90" s="41">
        <v>1</v>
      </c>
      <c r="E90" s="41">
        <f t="shared" ref="E90:E106" si="249" xml:space="preserve"> COS(RADIANS(B30))</f>
        <v>0.68123211444967191</v>
      </c>
      <c r="F90" s="41">
        <f t="shared" ref="F90:F106" si="250" xml:space="preserve"> 1/TAN(RADIANS(B30))</f>
        <v>0.9305591712367689</v>
      </c>
      <c r="K90">
        <v>1</v>
      </c>
      <c r="L90">
        <f t="array" ref="L90:Q95">MMULT(L81:AK86,A81:F106)</f>
        <v>13</v>
      </c>
      <c r="M90">
        <v>10.369315225096031</v>
      </c>
      <c r="N90">
        <v>7.2077458742955303</v>
      </c>
      <c r="O90">
        <v>0</v>
      </c>
      <c r="P90">
        <v>0</v>
      </c>
      <c r="Q90">
        <v>0</v>
      </c>
    </row>
    <row r="91" spans="1:37">
      <c r="A91" s="40">
        <f t="shared" ref="A91" si="251" xml:space="preserve"> 1</f>
        <v>1</v>
      </c>
      <c r="B91" s="41">
        <f t="shared" ref="B91:B106" si="252" xml:space="preserve"> COS(RADIANS(B32))</f>
        <v>0.95921536033657429</v>
      </c>
      <c r="C91" s="41">
        <f t="shared" ref="C91:C106" si="253" xml:space="preserve"> SIN(RADIANS(B32))</f>
        <v>0.28267630338317346</v>
      </c>
      <c r="D91" s="41">
        <v>0</v>
      </c>
      <c r="E91" s="41">
        <v>0</v>
      </c>
      <c r="F91" s="41">
        <v>0</v>
      </c>
      <c r="K91">
        <v>2</v>
      </c>
      <c r="L91">
        <v>10.369315225096031</v>
      </c>
      <c r="M91">
        <v>8.4728780242021351</v>
      </c>
      <c r="N91">
        <v>5.4326131354893148</v>
      </c>
      <c r="O91">
        <v>0</v>
      </c>
      <c r="P91">
        <v>0</v>
      </c>
      <c r="Q91">
        <v>0</v>
      </c>
    </row>
    <row r="92" spans="1:37">
      <c r="A92" s="40">
        <f t="shared" ref="A92" si="254" xml:space="preserve"> 0</f>
        <v>0</v>
      </c>
      <c r="B92" s="41">
        <v>0</v>
      </c>
      <c r="C92" s="41">
        <f t="shared" ref="C92" si="255" xml:space="preserve"> 0</f>
        <v>0</v>
      </c>
      <c r="D92" s="41">
        <v>1</v>
      </c>
      <c r="E92" s="41">
        <f t="shared" ref="E92:E106" si="256" xml:space="preserve"> COS(RADIANS(B32))</f>
        <v>0.95921536033657429</v>
      </c>
      <c r="F92" s="41">
        <f t="shared" ref="F92:F106" si="257" xml:space="preserve"> 1/TAN(RADIANS(B32))</f>
        <v>3.3933348811213877</v>
      </c>
      <c r="K92">
        <v>3</v>
      </c>
      <c r="L92">
        <v>7.2077458742955303</v>
      </c>
      <c r="M92">
        <v>5.4326131354893148</v>
      </c>
      <c r="N92">
        <v>4.5271219757978649</v>
      </c>
      <c r="O92">
        <v>0</v>
      </c>
      <c r="P92">
        <v>0</v>
      </c>
      <c r="Q92">
        <v>0</v>
      </c>
    </row>
    <row r="93" spans="1:37">
      <c r="A93" s="40">
        <f t="shared" ref="A93" si="258" xml:space="preserve"> 1</f>
        <v>1</v>
      </c>
      <c r="B93" s="41">
        <f t="shared" ref="B93:B106" si="259" xml:space="preserve"> COS(RADIANS(B34))</f>
        <v>0.81411551835631923</v>
      </c>
      <c r="C93" s="41">
        <f t="shared" ref="C93:C106" si="260" xml:space="preserve"> SIN(RADIANS(B34))</f>
        <v>0.58070295571093977</v>
      </c>
      <c r="D93" s="41">
        <v>0</v>
      </c>
      <c r="E93" s="41">
        <v>0</v>
      </c>
      <c r="F93" s="41">
        <v>0</v>
      </c>
      <c r="K93">
        <v>4</v>
      </c>
      <c r="L93">
        <v>0</v>
      </c>
      <c r="M93">
        <v>0</v>
      </c>
      <c r="N93">
        <v>0</v>
      </c>
      <c r="O93">
        <v>13</v>
      </c>
      <c r="P93">
        <v>10.369315225096031</v>
      </c>
      <c r="Q93">
        <v>26.245538746611224</v>
      </c>
    </row>
    <row r="94" spans="1:37">
      <c r="A94" s="40">
        <f t="shared" ref="A94" si="261" xml:space="preserve"> 0</f>
        <v>0</v>
      </c>
      <c r="B94" s="41">
        <v>0</v>
      </c>
      <c r="C94" s="41">
        <f t="shared" ref="C94" si="262" xml:space="preserve"> 0</f>
        <v>0</v>
      </c>
      <c r="D94" s="41">
        <v>1</v>
      </c>
      <c r="E94" s="41">
        <f t="shared" ref="E94:E106" si="263" xml:space="preserve"> COS(RADIANS(B34))</f>
        <v>0.81411551835631923</v>
      </c>
      <c r="F94" s="41">
        <f t="shared" ref="F94:F106" si="264" xml:space="preserve"> 1/TAN(RADIANS(B34))</f>
        <v>1.401948294476336</v>
      </c>
      <c r="K94">
        <v>5</v>
      </c>
      <c r="L94">
        <v>0</v>
      </c>
      <c r="M94">
        <v>0</v>
      </c>
      <c r="N94">
        <v>0</v>
      </c>
      <c r="O94">
        <v>10.369315225096031</v>
      </c>
      <c r="P94">
        <v>8.4728780242021351</v>
      </c>
      <c r="Q94">
        <v>23.164174579674999</v>
      </c>
    </row>
    <row r="95" spans="1:37">
      <c r="A95" s="40">
        <f t="shared" ref="A95" si="265" xml:space="preserve"> 1</f>
        <v>1</v>
      </c>
      <c r="B95" s="41">
        <f t="shared" ref="B95:B106" si="266" xml:space="preserve"> COS(RADIANS(B36))</f>
        <v>0.9606822945502641</v>
      </c>
      <c r="C95" s="41">
        <f t="shared" ref="C95:C106" si="267" xml:space="preserve"> SIN(RADIANS(B36))</f>
        <v>0.27765001159308395</v>
      </c>
      <c r="D95" s="41">
        <v>0</v>
      </c>
      <c r="E95" s="41">
        <v>0</v>
      </c>
      <c r="F95" s="41">
        <v>0</v>
      </c>
      <c r="K95">
        <v>6</v>
      </c>
      <c r="L95">
        <v>0</v>
      </c>
      <c r="M95">
        <v>0</v>
      </c>
      <c r="N95">
        <v>0</v>
      </c>
      <c r="O95">
        <v>26.245538746611224</v>
      </c>
      <c r="P95">
        <v>23.164174579674999</v>
      </c>
      <c r="Q95">
        <v>93.735874685719267</v>
      </c>
    </row>
    <row r="96" spans="1:37">
      <c r="A96" s="40">
        <f t="shared" ref="A96" si="268" xml:space="preserve"> 0</f>
        <v>0</v>
      </c>
      <c r="B96" s="41">
        <v>0</v>
      </c>
      <c r="C96" s="41">
        <f t="shared" ref="C96" si="269" xml:space="preserve"> 0</f>
        <v>0</v>
      </c>
      <c r="D96" s="41">
        <v>1</v>
      </c>
      <c r="E96" s="41">
        <f t="shared" ref="E96:E106" si="270" xml:space="preserve"> COS(RADIANS(B36))</f>
        <v>0.9606822945502641</v>
      </c>
      <c r="F96" s="41">
        <f t="shared" ref="F96:F106" si="271" xml:space="preserve"> 1/TAN(RADIANS(B36))</f>
        <v>3.4600477379349548</v>
      </c>
    </row>
    <row r="97" spans="1:37">
      <c r="A97" s="40">
        <f t="shared" ref="A97" si="272" xml:space="preserve"> 1</f>
        <v>1</v>
      </c>
      <c r="B97" s="41">
        <f t="shared" ref="B97:B106" si="273" xml:space="preserve"> COS(RADIANS(B38))</f>
        <v>0.64944804833018377</v>
      </c>
      <c r="C97" s="41">
        <f t="shared" ref="C97:C106" si="274" xml:space="preserve"> SIN(RADIANS(B38))</f>
        <v>0.76040596560003093</v>
      </c>
      <c r="D97" s="41">
        <v>0</v>
      </c>
      <c r="E97" s="41">
        <v>0</v>
      </c>
      <c r="F97" s="41">
        <v>0</v>
      </c>
      <c r="K97" s="59" t="s">
        <v>10</v>
      </c>
      <c r="L97" s="59"/>
    </row>
    <row r="98" spans="1:37">
      <c r="A98" s="40">
        <f t="shared" ref="A98" si="275" xml:space="preserve"> 0</f>
        <v>0</v>
      </c>
      <c r="B98" s="41">
        <v>0</v>
      </c>
      <c r="C98" s="41">
        <f t="shared" ref="C98" si="276" xml:space="preserve"> 0</f>
        <v>0</v>
      </c>
      <c r="D98" s="41">
        <v>1</v>
      </c>
      <c r="E98" s="41">
        <f t="shared" ref="E98:E106" si="277" xml:space="preserve"> COS(RADIANS(B38))</f>
        <v>0.64944804833018377</v>
      </c>
      <c r="F98" s="41">
        <f t="shared" ref="F98:F106" si="278" xml:space="preserve"> 1/TAN(RADIANS(B38))</f>
        <v>0.85408068546346672</v>
      </c>
      <c r="L98">
        <v>1</v>
      </c>
      <c r="M98">
        <v>2</v>
      </c>
      <c r="N98">
        <v>3</v>
      </c>
      <c r="O98">
        <v>4</v>
      </c>
      <c r="P98">
        <v>5</v>
      </c>
      <c r="Q98">
        <v>6</v>
      </c>
    </row>
    <row r="99" spans="1:37">
      <c r="A99" s="40">
        <f t="shared" ref="A99" si="279" xml:space="preserve"> 1</f>
        <v>1</v>
      </c>
      <c r="B99" s="41">
        <f t="shared" ref="B99:B106" si="280" xml:space="preserve"> COS(RADIANS(B40))</f>
        <v>0.76716515181529965</v>
      </c>
      <c r="C99" s="41">
        <f t="shared" ref="C99:C106" si="281" xml:space="preserve"> SIN(RADIANS(B40))</f>
        <v>0.6414496315691578</v>
      </c>
      <c r="D99" s="41">
        <v>0</v>
      </c>
      <c r="E99" s="41">
        <v>0</v>
      </c>
      <c r="F99" s="41">
        <v>0</v>
      </c>
      <c r="K99">
        <v>1</v>
      </c>
      <c r="L99">
        <f t="array" ref="L99:Q104">MINVERSE(L90:Q95)</f>
        <v>97.732322502585902</v>
      </c>
      <c r="M99">
        <v>-86.039020835606451</v>
      </c>
      <c r="N99">
        <v>-52.354018914060234</v>
      </c>
      <c r="O99">
        <v>0</v>
      </c>
      <c r="P99">
        <v>0</v>
      </c>
      <c r="Q99">
        <v>0</v>
      </c>
    </row>
    <row r="100" spans="1:37">
      <c r="A100" s="40">
        <f t="shared" ref="A100" si="282" xml:space="preserve"> 0</f>
        <v>0</v>
      </c>
      <c r="B100" s="41">
        <v>0</v>
      </c>
      <c r="C100" s="41">
        <f t="shared" ref="C100" si="283" xml:space="preserve"> 0</f>
        <v>0</v>
      </c>
      <c r="D100" s="41">
        <v>1</v>
      </c>
      <c r="E100" s="41">
        <f t="shared" ref="E100:E106" si="284" xml:space="preserve"> COS(RADIANS(B40))</f>
        <v>0.76716515181529965</v>
      </c>
      <c r="F100" s="41">
        <f t="shared" ref="F100:F106" si="285" xml:space="preserve"> 1/TAN(RADIANS(B40))</f>
        <v>1.1959865811109875</v>
      </c>
      <c r="K100">
        <v>2</v>
      </c>
      <c r="L100">
        <v>-86.039020835606479</v>
      </c>
      <c r="M100">
        <v>76.256637587634188</v>
      </c>
      <c r="N100">
        <v>45.475820516887303</v>
      </c>
      <c r="O100">
        <v>0</v>
      </c>
      <c r="P100">
        <v>0</v>
      </c>
      <c r="Q100">
        <v>0</v>
      </c>
    </row>
    <row r="101" spans="1:37">
      <c r="A101" s="40">
        <f t="shared" ref="A101" si="286" xml:space="preserve"> 1</f>
        <v>1</v>
      </c>
      <c r="B101" s="41">
        <f t="shared" ref="B101:B106" si="287" xml:space="preserve"> COS(RADIANS(B42))</f>
        <v>0.65077421726585105</v>
      </c>
      <c r="C101" s="41">
        <f t="shared" ref="C101:C106" si="288" xml:space="preserve"> SIN(RADIANS(B42))</f>
        <v>0.75927130733488069</v>
      </c>
      <c r="D101" s="41">
        <v>0</v>
      </c>
      <c r="E101" s="41">
        <v>0</v>
      </c>
      <c r="F101" s="41">
        <v>0</v>
      </c>
      <c r="K101">
        <v>3</v>
      </c>
      <c r="L101">
        <v>-52.354018914060234</v>
      </c>
      <c r="M101">
        <v>45.475820516887296</v>
      </c>
      <c r="N101">
        <v>29.003398769760469</v>
      </c>
      <c r="O101">
        <v>0</v>
      </c>
      <c r="P101">
        <v>0</v>
      </c>
      <c r="Q101">
        <v>0</v>
      </c>
    </row>
    <row r="102" spans="1:37">
      <c r="A102" s="40">
        <f t="shared" ref="A102" si="289" xml:space="preserve"> 0</f>
        <v>0</v>
      </c>
      <c r="B102" s="41">
        <v>0</v>
      </c>
      <c r="C102" s="41">
        <f t="shared" ref="C102" si="290" xml:space="preserve"> 0</f>
        <v>0</v>
      </c>
      <c r="D102" s="41">
        <v>1</v>
      </c>
      <c r="E102" s="41">
        <f t="shared" ref="E102:E106" si="291" xml:space="preserve"> COS(RADIANS(B42))</f>
        <v>0.65077421726585105</v>
      </c>
      <c r="F102" s="41">
        <f t="shared" ref="F102:F106" si="292" xml:space="preserve"> 1/TAN(RADIANS(B42))</f>
        <v>0.85710366107489899</v>
      </c>
      <c r="K102">
        <v>4</v>
      </c>
      <c r="L102">
        <v>0</v>
      </c>
      <c r="M102">
        <v>0</v>
      </c>
      <c r="N102">
        <v>0</v>
      </c>
      <c r="O102">
        <v>6.0870486787301328</v>
      </c>
      <c r="P102">
        <v>-8.6006275522515683</v>
      </c>
      <c r="Q102">
        <v>0.42106148043456543</v>
      </c>
    </row>
    <row r="103" spans="1:37">
      <c r="A103" s="40">
        <f t="shared" ref="A103" si="293" xml:space="preserve"> 1</f>
        <v>1</v>
      </c>
      <c r="B103" s="41">
        <f t="shared" ref="B103:B106" si="294" xml:space="preserve"> COS(RADIANS(B44))</f>
        <v>0.86357161136618754</v>
      </c>
      <c r="C103" s="41">
        <f t="shared" ref="C103:C106" si="295" xml:space="preserve"> SIN(RADIANS(B44))</f>
        <v>0.50422621118145616</v>
      </c>
      <c r="D103" s="41">
        <v>0</v>
      </c>
      <c r="E103" s="41">
        <v>0</v>
      </c>
      <c r="F103" s="41">
        <v>0</v>
      </c>
      <c r="K103">
        <v>5</v>
      </c>
      <c r="L103">
        <v>0</v>
      </c>
      <c r="M103">
        <v>0</v>
      </c>
      <c r="N103">
        <v>0</v>
      </c>
      <c r="O103">
        <v>-8.6006275522515665</v>
      </c>
      <c r="P103">
        <v>12.515994767636142</v>
      </c>
      <c r="Q103">
        <v>-0.68484541679763078</v>
      </c>
    </row>
    <row r="104" spans="1:37">
      <c r="A104" s="40">
        <f t="shared" ref="A104" si="296" xml:space="preserve"> 0</f>
        <v>0</v>
      </c>
      <c r="B104" s="41">
        <v>0</v>
      </c>
      <c r="C104" s="41">
        <f t="shared" ref="C104" si="297" xml:space="preserve"> 0</f>
        <v>0</v>
      </c>
      <c r="D104" s="41">
        <v>1</v>
      </c>
      <c r="E104" s="41">
        <f t="shared" ref="E104:E106" si="298" xml:space="preserve"> COS(RADIANS(B44))</f>
        <v>0.86357161136618754</v>
      </c>
      <c r="F104" s="41">
        <f t="shared" ref="F104:F106" si="299" xml:space="preserve"> 1/TAN(RADIANS(B44))</f>
        <v>1.7126670375638475</v>
      </c>
      <c r="K104">
        <v>6</v>
      </c>
      <c r="L104">
        <v>0</v>
      </c>
      <c r="M104">
        <v>0</v>
      </c>
      <c r="N104">
        <v>0</v>
      </c>
      <c r="O104">
        <v>0.42106148043456498</v>
      </c>
      <c r="P104">
        <v>-0.68484541679763011</v>
      </c>
      <c r="Q104">
        <v>6.2013539798176504E-2</v>
      </c>
    </row>
    <row r="105" spans="1:37">
      <c r="A105" s="40">
        <f t="shared" ref="A105" si="300" xml:space="preserve"> 1</f>
        <v>1</v>
      </c>
      <c r="B105" s="41">
        <f t="shared" ref="B105:B106" si="301" xml:space="preserve"> COS(RADIANS(B46))</f>
        <v>0.85716730070211233</v>
      </c>
      <c r="C105" s="41">
        <f t="shared" ref="C105:C106" si="302" xml:space="preserve"> SIN(RADIANS(B46))</f>
        <v>0.51503807491005416</v>
      </c>
      <c r="D105" s="41">
        <v>0</v>
      </c>
      <c r="E105" s="41">
        <v>0</v>
      </c>
      <c r="F105" s="41">
        <v>0</v>
      </c>
    </row>
    <row r="106" spans="1:37">
      <c r="A106" s="40">
        <f t="shared" ref="A106" si="303" xml:space="preserve"> 0</f>
        <v>0</v>
      </c>
      <c r="B106" s="41">
        <v>0</v>
      </c>
      <c r="C106" s="41">
        <f t="shared" ref="C106" si="304" xml:space="preserve"> 0</f>
        <v>0</v>
      </c>
      <c r="D106" s="41">
        <v>1</v>
      </c>
      <c r="E106" s="41">
        <f t="shared" ref="E106" si="305" xml:space="preserve"> COS(RADIANS(B46))</f>
        <v>0.85716730070211233</v>
      </c>
      <c r="F106" s="41">
        <f t="shared" ref="F106" si="306" xml:space="preserve"> 1/TAN(RADIANS(B46))</f>
        <v>1.6642794823505183</v>
      </c>
    </row>
    <row r="107" spans="1:37">
      <c r="K107" s="59" t="s">
        <v>12</v>
      </c>
      <c r="L107" s="59"/>
      <c r="M107" s="59"/>
    </row>
    <row r="108" spans="1:37">
      <c r="L108">
        <v>1</v>
      </c>
      <c r="M108">
        <v>2</v>
      </c>
      <c r="N108">
        <v>3</v>
      </c>
      <c r="O108">
        <v>4</v>
      </c>
      <c r="P108">
        <v>5</v>
      </c>
      <c r="Q108">
        <v>6</v>
      </c>
      <c r="R108">
        <v>7</v>
      </c>
      <c r="S108">
        <v>8</v>
      </c>
      <c r="T108">
        <v>9</v>
      </c>
      <c r="U108">
        <v>10</v>
      </c>
      <c r="V108">
        <v>11</v>
      </c>
      <c r="W108">
        <v>12</v>
      </c>
      <c r="X108">
        <v>13</v>
      </c>
      <c r="Y108">
        <v>14</v>
      </c>
      <c r="Z108">
        <v>15</v>
      </c>
      <c r="AA108">
        <v>16</v>
      </c>
      <c r="AB108">
        <v>17</v>
      </c>
      <c r="AC108">
        <v>18</v>
      </c>
      <c r="AD108">
        <v>19</v>
      </c>
      <c r="AE108">
        <v>20</v>
      </c>
      <c r="AF108">
        <v>21</v>
      </c>
      <c r="AG108">
        <v>22</v>
      </c>
      <c r="AH108">
        <v>23</v>
      </c>
      <c r="AI108">
        <v>24</v>
      </c>
      <c r="AJ108">
        <v>25</v>
      </c>
      <c r="AK108">
        <v>26</v>
      </c>
    </row>
    <row r="109" spans="1:37">
      <c r="K109">
        <v>1</v>
      </c>
      <c r="L109">
        <f t="array" ref="L109:AK114">MMULT(L99:Q104,L81:AK86)</f>
        <v>-1.2582984244601221</v>
      </c>
      <c r="M109">
        <v>0</v>
      </c>
      <c r="N109">
        <v>5.4543830489731118</v>
      </c>
      <c r="O109">
        <v>0</v>
      </c>
      <c r="P109">
        <v>4.4824928313496599</v>
      </c>
      <c r="Q109">
        <v>0</v>
      </c>
      <c r="R109">
        <v>-2.9280356705024673</v>
      </c>
      <c r="S109">
        <v>0</v>
      </c>
      <c r="T109">
        <v>0.79310332705665587</v>
      </c>
      <c r="U109">
        <v>0</v>
      </c>
      <c r="V109">
        <v>0.40313159487434547</v>
      </c>
      <c r="W109">
        <v>0</v>
      </c>
      <c r="X109">
        <v>-2.715513070605212</v>
      </c>
      <c r="Y109">
        <v>0</v>
      </c>
      <c r="Z109">
        <v>0.54006458694414938</v>
      </c>
      <c r="AA109">
        <v>0</v>
      </c>
      <c r="AB109">
        <v>2.0441400352730241</v>
      </c>
      <c r="AC109">
        <v>0</v>
      </c>
      <c r="AD109">
        <v>-1.8562821223905033</v>
      </c>
      <c r="AE109">
        <v>0</v>
      </c>
      <c r="AF109">
        <v>1.9894416788602811</v>
      </c>
      <c r="AG109">
        <v>0</v>
      </c>
      <c r="AH109">
        <v>-2.9668019579466254</v>
      </c>
      <c r="AI109">
        <v>0</v>
      </c>
      <c r="AJ109">
        <v>-2.9818258574258323</v>
      </c>
      <c r="AK109">
        <v>0</v>
      </c>
    </row>
    <row r="110" spans="1:37">
      <c r="K110">
        <v>2</v>
      </c>
      <c r="L110">
        <v>1.0779641606641412</v>
      </c>
      <c r="M110">
        <v>0</v>
      </c>
      <c r="N110">
        <v>-4.3768423996934676</v>
      </c>
      <c r="O110">
        <v>0</v>
      </c>
      <c r="P110">
        <v>-4.1357451174829336</v>
      </c>
      <c r="Q110">
        <v>0</v>
      </c>
      <c r="R110">
        <v>2.6694011144775089</v>
      </c>
      <c r="S110">
        <v>0</v>
      </c>
      <c r="T110">
        <v>-0.79918070353834736</v>
      </c>
      <c r="U110">
        <v>0</v>
      </c>
      <c r="V110">
        <v>-3.7545896898009801E-2</v>
      </c>
      <c r="W110">
        <v>0</v>
      </c>
      <c r="X110">
        <v>2.4506345896969606</v>
      </c>
      <c r="Y110">
        <v>0</v>
      </c>
      <c r="Z110">
        <v>-0.15425716951138568</v>
      </c>
      <c r="AA110">
        <v>0</v>
      </c>
      <c r="AB110">
        <v>-1.9342111704979388</v>
      </c>
      <c r="AC110">
        <v>0</v>
      </c>
      <c r="AD110">
        <v>1.6328624320976957</v>
      </c>
      <c r="AE110">
        <v>0</v>
      </c>
      <c r="AF110">
        <v>-1.8846815022047494</v>
      </c>
      <c r="AG110">
        <v>0</v>
      </c>
      <c r="AH110">
        <v>2.7441472429121774</v>
      </c>
      <c r="AI110">
        <v>0</v>
      </c>
      <c r="AJ110">
        <v>2.747454419977938</v>
      </c>
      <c r="AK110">
        <v>0</v>
      </c>
    </row>
    <row r="111" spans="1:37">
      <c r="K111">
        <v>3</v>
      </c>
      <c r="L111">
        <v>0.85742886090626769</v>
      </c>
      <c r="M111">
        <v>0</v>
      </c>
      <c r="N111">
        <v>-3.4021900232518747</v>
      </c>
      <c r="O111">
        <v>0</v>
      </c>
      <c r="P111">
        <v>-1.9961250361257186</v>
      </c>
      <c r="Q111">
        <v>0</v>
      </c>
      <c r="R111">
        <v>1.5794954895527411</v>
      </c>
      <c r="S111">
        <v>0</v>
      </c>
      <c r="T111">
        <v>-0.1419842809085452</v>
      </c>
      <c r="U111">
        <v>0</v>
      </c>
      <c r="V111">
        <v>-0.5343398005688389</v>
      </c>
      <c r="W111">
        <v>0</v>
      </c>
      <c r="X111">
        <v>1.5109116699873439</v>
      </c>
      <c r="Y111">
        <v>0</v>
      </c>
      <c r="Z111">
        <v>-0.61340930867813448</v>
      </c>
      <c r="AA111">
        <v>0</v>
      </c>
      <c r="AB111">
        <v>-0.76547858595159113</v>
      </c>
      <c r="AC111">
        <v>0</v>
      </c>
      <c r="AD111">
        <v>1.1376652918191432</v>
      </c>
      <c r="AE111">
        <v>0</v>
      </c>
      <c r="AF111">
        <v>-0.73807891158967109</v>
      </c>
      <c r="AG111">
        <v>0</v>
      </c>
      <c r="AH111">
        <v>1.5418825609688884</v>
      </c>
      <c r="AI111">
        <v>0</v>
      </c>
      <c r="AJ111">
        <v>1.564222073839856</v>
      </c>
      <c r="AK111">
        <v>0</v>
      </c>
    </row>
    <row r="112" spans="1:37">
      <c r="K112">
        <v>4</v>
      </c>
      <c r="L112">
        <v>0</v>
      </c>
      <c r="M112">
        <v>0.15813586719774209</v>
      </c>
      <c r="N112">
        <v>0</v>
      </c>
      <c r="O112">
        <v>0.67820914096125717</v>
      </c>
      <c r="P112">
        <v>0</v>
      </c>
      <c r="Q112">
        <v>1.2849547786941888</v>
      </c>
      <c r="R112">
        <v>0</v>
      </c>
      <c r="S112">
        <v>-0.46504576956202204</v>
      </c>
      <c r="T112">
        <v>0</v>
      </c>
      <c r="U112">
        <v>0.61984760798860705</v>
      </c>
      <c r="V112">
        <v>0</v>
      </c>
      <c r="W112">
        <v>-0.73400276926830244</v>
      </c>
      <c r="X112">
        <v>0</v>
      </c>
      <c r="Y112">
        <v>-0.32454925479587349</v>
      </c>
      <c r="Z112">
        <v>0</v>
      </c>
      <c r="AA112">
        <v>-0.71852910982996376</v>
      </c>
      <c r="AB112">
        <v>0</v>
      </c>
      <c r="AC112">
        <v>0.86100837833736166</v>
      </c>
      <c r="AD112">
        <v>0</v>
      </c>
      <c r="AE112">
        <v>-7.4691826773237713E-3</v>
      </c>
      <c r="AF112">
        <v>0</v>
      </c>
      <c r="AG112">
        <v>0.85087535183658891</v>
      </c>
      <c r="AH112">
        <v>0</v>
      </c>
      <c r="AI112">
        <v>-0.61907099700006807</v>
      </c>
      <c r="AJ112">
        <v>0</v>
      </c>
      <c r="AK112">
        <v>-0.58436404188217839</v>
      </c>
    </row>
    <row r="113" spans="11:37">
      <c r="K113">
        <v>5</v>
      </c>
      <c r="L113">
        <v>0</v>
      </c>
      <c r="M113">
        <v>-5.2867323079483275E-2</v>
      </c>
      <c r="N113">
        <v>0</v>
      </c>
      <c r="O113">
        <v>-1.2627129532816381</v>
      </c>
      <c r="P113">
        <v>0</v>
      </c>
      <c r="Q113">
        <v>-1.6657301912768285</v>
      </c>
      <c r="R113">
        <v>0</v>
      </c>
      <c r="S113">
        <v>0.82416072437598098</v>
      </c>
      <c r="T113">
        <v>0</v>
      </c>
      <c r="U113">
        <v>-0.7116191557342707</v>
      </c>
      <c r="V113">
        <v>0</v>
      </c>
      <c r="W113">
        <v>1.0809970377616978</v>
      </c>
      <c r="X113">
        <v>0</v>
      </c>
      <c r="Y113">
        <v>0.62872015168813689</v>
      </c>
      <c r="Z113">
        <v>0</v>
      </c>
      <c r="AA113">
        <v>1.053669184474459</v>
      </c>
      <c r="AB113">
        <v>0</v>
      </c>
      <c r="AC113">
        <v>-1.0570524205145162</v>
      </c>
      <c r="AD113">
        <v>0</v>
      </c>
      <c r="AE113">
        <v>0.18214154515618319</v>
      </c>
      <c r="AF113">
        <v>0</v>
      </c>
      <c r="AG113">
        <v>-1.0425243680472829</v>
      </c>
      <c r="AH113">
        <v>0</v>
      </c>
      <c r="AI113">
        <v>1.0349180459107714</v>
      </c>
      <c r="AJ113">
        <v>0</v>
      </c>
      <c r="AK113">
        <v>0.98789972256678071</v>
      </c>
    </row>
    <row r="114" spans="11:37">
      <c r="K114">
        <v>6</v>
      </c>
      <c r="L114">
        <v>0</v>
      </c>
      <c r="M114">
        <v>-1.9339223338214862E-2</v>
      </c>
      <c r="N114">
        <v>0</v>
      </c>
      <c r="O114">
        <v>0.20105321021746014</v>
      </c>
      <c r="P114">
        <v>0</v>
      </c>
      <c r="Q114">
        <v>5.9746127729496952E-2</v>
      </c>
      <c r="R114">
        <v>0</v>
      </c>
      <c r="S114">
        <v>-5.7167328793563801E-2</v>
      </c>
      <c r="T114">
        <v>0</v>
      </c>
      <c r="U114">
        <v>1.2230057278398099E-2</v>
      </c>
      <c r="V114">
        <v>0</v>
      </c>
      <c r="W114">
        <v>-2.5420055114863505E-2</v>
      </c>
      <c r="X114">
        <v>0</v>
      </c>
      <c r="Y114">
        <v>-4.9542024701093174E-2</v>
      </c>
      <c r="Z114">
        <v>0</v>
      </c>
      <c r="AA114">
        <v>-2.2287577886794419E-2</v>
      </c>
      <c r="AB114">
        <v>0</v>
      </c>
      <c r="AC114">
        <v>2.9254527666315408E-2</v>
      </c>
      <c r="AD114">
        <v>0</v>
      </c>
      <c r="AE114">
        <v>-3.0160696267189799E-2</v>
      </c>
      <c r="AF114">
        <v>0</v>
      </c>
      <c r="AG114">
        <v>2.8533772367212745E-2</v>
      </c>
      <c r="AH114">
        <v>0</v>
      </c>
      <c r="AI114">
        <v>-6.4143034191122036E-2</v>
      </c>
      <c r="AJ114">
        <v>0</v>
      </c>
      <c r="AK114">
        <v>-6.2757754966040205E-2</v>
      </c>
    </row>
    <row r="115" spans="11:37" ht="14" thickBot="1"/>
    <row r="116" spans="11:37">
      <c r="K116" s="43" t="s">
        <v>33</v>
      </c>
      <c r="L116" s="44"/>
    </row>
    <row r="117" spans="11:37" ht="14" thickBot="1">
      <c r="K117" s="45" t="s">
        <v>34</v>
      </c>
      <c r="L117" s="46"/>
    </row>
    <row r="118" spans="11:37">
      <c r="K118" s="47" t="s">
        <v>108</v>
      </c>
      <c r="L118" s="57">
        <f t="array" ref="L118:L123">MMULT(L109:AK114,F22:F47)</f>
        <v>5.6212391824331132E-2</v>
      </c>
      <c r="M118">
        <f>B10</f>
        <v>-0.36</v>
      </c>
      <c r="N118" s="60">
        <f>L118-M118</f>
        <v>0.41621239182433112</v>
      </c>
    </row>
    <row r="119" spans="11:37">
      <c r="K119" s="51" t="s">
        <v>109</v>
      </c>
      <c r="L119" s="58">
        <v>-0.45620521687012872</v>
      </c>
      <c r="M119">
        <f t="shared" ref="M119:M120" si="307">B11</f>
        <v>0</v>
      </c>
      <c r="N119" s="60">
        <f t="shared" ref="N119:N123" si="308">L119-M119</f>
        <v>-0.45620521687012872</v>
      </c>
    </row>
    <row r="120" spans="11:37">
      <c r="K120" s="51" t="s">
        <v>110</v>
      </c>
      <c r="L120" s="58">
        <v>-7.1933189719517676E-2</v>
      </c>
      <c r="M120">
        <f t="shared" si="307"/>
        <v>0</v>
      </c>
      <c r="N120" s="60">
        <f t="shared" si="308"/>
        <v>-7.1933189719517676E-2</v>
      </c>
    </row>
    <row r="121" spans="11:37">
      <c r="K121" s="51" t="s">
        <v>15</v>
      </c>
      <c r="L121" s="58">
        <v>-0.11049984844017406</v>
      </c>
      <c r="M121">
        <f>B15</f>
        <v>-0.17599999999999999</v>
      </c>
      <c r="N121" s="60">
        <f t="shared" si="308"/>
        <v>6.5500151559825928E-2</v>
      </c>
    </row>
    <row r="122" spans="11:37">
      <c r="K122" s="51" t="s">
        <v>16</v>
      </c>
      <c r="L122" s="58">
        <v>1.7675106568938045E-2</v>
      </c>
      <c r="M122">
        <f t="shared" ref="M122:M123" si="309">B16</f>
        <v>0</v>
      </c>
      <c r="N122" s="60">
        <f t="shared" si="308"/>
        <v>1.7675106568938045E-2</v>
      </c>
    </row>
    <row r="123" spans="11:37">
      <c r="K123" s="51" t="s">
        <v>17</v>
      </c>
      <c r="L123" s="58">
        <v>-7.4092674430191966E-3</v>
      </c>
      <c r="M123">
        <f t="shared" si="309"/>
        <v>0</v>
      </c>
      <c r="N123" s="60">
        <f t="shared" si="308"/>
        <v>-7.4092674430191966E-3</v>
      </c>
    </row>
    <row r="124" spans="11:37" ht="13" customHeight="1"/>
  </sheetData>
  <mergeCells count="11">
    <mergeCell ref="K117:L117"/>
    <mergeCell ref="R65:S66"/>
    <mergeCell ref="A78:I79"/>
    <mergeCell ref="K78:L78"/>
    <mergeCell ref="K97:L97"/>
    <mergeCell ref="K107:M107"/>
    <mergeCell ref="K116:L116"/>
    <mergeCell ref="A8:B9"/>
    <mergeCell ref="A19:E20"/>
    <mergeCell ref="F19:F21"/>
    <mergeCell ref="I19:P20"/>
  </mergeCells>
  <phoneticPr fontId="1" type="noConversion"/>
  <pageMargins left="0.75" right="0.75" top="1" bottom="1" header="0.5" footer="0.5"/>
  <pageSetup paperSize="10" orientation="portrait" horizontalDpi="4294967292" verticalDpi="4294967292"/>
  <drawing r:id="rId1"/>
  <extLst>
    <ext xmlns:mx="http://schemas.microsoft.com/office/mac/excel/2008/main" uri="http://schemas.microsoft.com/office/mac/excel/2008/main">
      <mx:PLV Mode="0" OnePage="0" WScale="10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Z96"/>
  <sheetViews>
    <sheetView workbookViewId="0">
      <selection activeCell="B52" sqref="B52:Z68"/>
    </sheetView>
  </sheetViews>
  <sheetFormatPr baseColWidth="10" defaultRowHeight="13"/>
  <sheetData>
    <row r="1" spans="1:26">
      <c r="A1" t="s">
        <v>23</v>
      </c>
    </row>
    <row r="2" spans="1:26">
      <c r="A2">
        <v>-0.4952564643685089</v>
      </c>
      <c r="B2" s="10">
        <v>-0.36</v>
      </c>
    </row>
    <row r="3" spans="1:26">
      <c r="A3">
        <v>3.004905173908818E-2</v>
      </c>
      <c r="B3" s="10">
        <v>0</v>
      </c>
    </row>
    <row r="4" spans="1:26">
      <c r="A4">
        <v>0.21956170019862606</v>
      </c>
      <c r="B4" s="10">
        <v>0</v>
      </c>
    </row>
    <row r="5" spans="1:26">
      <c r="A5">
        <v>-2.5164705154921231E-2</v>
      </c>
      <c r="B5" s="10">
        <v>6.9999999999999999E-4</v>
      </c>
    </row>
    <row r="6" spans="1:26">
      <c r="A6">
        <v>-3.6271602100450488E-2</v>
      </c>
      <c r="B6" s="10">
        <v>8.2000000000000007E-3</v>
      </c>
    </row>
    <row r="7" spans="1:26">
      <c r="A7">
        <v>4.3509766600445837E-2</v>
      </c>
      <c r="B7" s="10">
        <v>-0.17599999999999999</v>
      </c>
    </row>
    <row r="8" spans="1:26">
      <c r="A8">
        <v>-0.17528945823015685</v>
      </c>
      <c r="B8" s="10">
        <v>0</v>
      </c>
    </row>
    <row r="9" spans="1:26" ht="14" thickBot="1">
      <c r="A9">
        <v>-8.2621810496064738E-3</v>
      </c>
      <c r="B9" s="12">
        <v>0</v>
      </c>
    </row>
    <row r="10" spans="1:26">
      <c r="A10" t="s">
        <v>44</v>
      </c>
    </row>
    <row r="11" spans="1:26">
      <c r="A11" t="s">
        <v>42</v>
      </c>
      <c r="B11">
        <v>0</v>
      </c>
      <c r="C11">
        <v>15</v>
      </c>
      <c r="D11">
        <v>30</v>
      </c>
      <c r="E11">
        <v>45</v>
      </c>
      <c r="F11">
        <v>60</v>
      </c>
      <c r="G11">
        <v>75</v>
      </c>
      <c r="H11">
        <v>90</v>
      </c>
      <c r="I11">
        <v>105</v>
      </c>
      <c r="J11">
        <v>120</v>
      </c>
      <c r="K11">
        <v>135</v>
      </c>
      <c r="L11">
        <v>150</v>
      </c>
      <c r="M11">
        <v>165</v>
      </c>
      <c r="N11">
        <v>180</v>
      </c>
      <c r="O11">
        <v>195</v>
      </c>
      <c r="P11">
        <v>210</v>
      </c>
      <c r="Q11">
        <v>225</v>
      </c>
      <c r="R11">
        <v>240</v>
      </c>
      <c r="S11">
        <v>255</v>
      </c>
      <c r="T11">
        <v>270</v>
      </c>
      <c r="U11">
        <v>285</v>
      </c>
      <c r="V11">
        <v>300</v>
      </c>
      <c r="W11">
        <v>315</v>
      </c>
      <c r="X11">
        <v>330</v>
      </c>
      <c r="Y11">
        <v>345</v>
      </c>
      <c r="Z11">
        <v>360</v>
      </c>
    </row>
    <row r="12" spans="1:26">
      <c r="A12">
        <v>5</v>
      </c>
      <c r="B12">
        <f xml:space="preserve"> $A$2 + $A$3*(COS(RADIANS($A12))) + $A$4*SIN(RADIANS($A12)) + $A$5*SIN(RADIANS($A12))*COS(RADIANS(B$11)) + $A$6*SIN(RADIANS($A12))*SIN(RADIANS(B$11)) - ($B$2 + $B$3*(COS(RADIANS($A12))) + $B$4*SIN(RADIANS($A12)) + $B$5*SIN(RADIANS($A12))*COS(RADIANS(B$11)) + $B$6*SIN(RADIANS($A12))*SIN(RADIANS(B$11)))</f>
        <v>-8.8439952872321148E-2</v>
      </c>
      <c r="C12">
        <f t="shared" ref="C12:Z23" si="0" xml:space="preserve"> $A$2 + $A$3*(COS(RADIANS($A12))) + $A$4*SIN(RADIANS($A12)) + $A$5*SIN(RADIANS($A12))*COS(RADIANS(C$11)) + $A$6*SIN(RADIANS($A12))*SIN(RADIANS(C$11)) - ($B$2 + $B$3*(COS(RADIANS($A12))) + $B$4*SIN(RADIANS($A12)) + $B$5*SIN(RADIANS($A12))*COS(RADIANS(C$11)) + $B$6*SIN(RADIANS($A12))*SIN(RADIANS(C$11)))</f>
        <v>-8.9366312012192251E-2</v>
      </c>
      <c r="D12">
        <f t="shared" si="0"/>
        <v>-9.0075917378227233E-2</v>
      </c>
      <c r="E12">
        <f t="shared" si="0"/>
        <v>-9.0520410537408891E-2</v>
      </c>
      <c r="F12">
        <f t="shared" si="0"/>
        <v>-9.0669500015498783E-2</v>
      </c>
      <c r="G12">
        <f t="shared" si="0"/>
        <v>-9.0513025610947095E-2</v>
      </c>
      <c r="H12">
        <f t="shared" si="0"/>
        <v>-9.0061650795837889E-2</v>
      </c>
      <c r="I12">
        <f t="shared" si="0"/>
        <v>-8.9346136017888655E-2</v>
      </c>
      <c r="J12">
        <f t="shared" si="0"/>
        <v>-8.8415242426772456E-2</v>
      </c>
      <c r="K12">
        <f t="shared" si="0"/>
        <v>-8.733240888234961E-2</v>
      </c>
      <c r="L12">
        <f t="shared" si="0"/>
        <v>-8.6171428701205477E-2</v>
      </c>
      <c r="M12">
        <f t="shared" si="0"/>
        <v>-8.501142076407453E-2</v>
      </c>
      <c r="N12">
        <f t="shared" si="0"/>
        <v>-8.3931437694868494E-2</v>
      </c>
      <c r="O12">
        <f t="shared" si="0"/>
        <v>-8.3005078554997391E-2</v>
      </c>
      <c r="P12">
        <f t="shared" si="0"/>
        <v>-8.2295473188962409E-2</v>
      </c>
      <c r="Q12">
        <f t="shared" si="0"/>
        <v>-8.1850980029780751E-2</v>
      </c>
      <c r="R12">
        <f t="shared" si="0"/>
        <v>-8.1701890551690859E-2</v>
      </c>
      <c r="S12">
        <f t="shared" si="0"/>
        <v>-8.1858364956242546E-2</v>
      </c>
      <c r="T12">
        <f t="shared" si="0"/>
        <v>-8.2309739771351753E-2</v>
      </c>
      <c r="U12">
        <f t="shared" si="0"/>
        <v>-8.3025254549300986E-2</v>
      </c>
      <c r="V12">
        <f t="shared" si="0"/>
        <v>-8.3956148140417186E-2</v>
      </c>
      <c r="W12">
        <f t="shared" si="0"/>
        <v>-8.5038981684840032E-2</v>
      </c>
      <c r="X12">
        <f t="shared" si="0"/>
        <v>-8.6199961865984165E-2</v>
      </c>
      <c r="Y12">
        <f t="shared" si="0"/>
        <v>-8.7359969803115112E-2</v>
      </c>
      <c r="Z12">
        <f t="shared" si="0"/>
        <v>-8.8439952872321148E-2</v>
      </c>
    </row>
    <row r="13" spans="1:26">
      <c r="A13">
        <v>10</v>
      </c>
      <c r="B13">
        <f t="shared" ref="B13:Q28" si="1" xml:space="preserve"> $A$2 + $A$3*(COS(RADIANS($A13))) + $A$4*SIN(RADIANS($A13)) + $A$5*SIN(RADIANS($A13))*COS(RADIANS(B$11)) + $A$6*SIN(RADIANS($A13))*SIN(RADIANS(B$11)) - ($B$2 + $B$3*(COS(RADIANS($A13))) + $B$4*SIN(RADIANS($A13)) + $B$5*SIN(RADIANS($A13))*COS(RADIANS(B$11)) + $B$6*SIN(RADIANS($A13))*SIN(RADIANS(B$11)))</f>
        <v>-7.2028795036290116E-2</v>
      </c>
      <c r="C13">
        <f t="shared" si="1"/>
        <v>-7.3874463163627113E-2</v>
      </c>
      <c r="D13">
        <f t="shared" si="1"/>
        <v>-7.5288273370389902E-2</v>
      </c>
      <c r="E13">
        <f t="shared" si="1"/>
        <v>-7.6173876827419607E-2</v>
      </c>
      <c r="F13">
        <f t="shared" si="1"/>
        <v>-7.6470921122648527E-2</v>
      </c>
      <c r="G13">
        <f t="shared" si="1"/>
        <v>-7.6159163178245615E-2</v>
      </c>
      <c r="H13">
        <f t="shared" si="1"/>
        <v>-7.5259848782917693E-2</v>
      </c>
      <c r="I13">
        <f t="shared" si="1"/>
        <v>-7.3834264726518939E-2</v>
      </c>
      <c r="J13">
        <f t="shared" si="1"/>
        <v>-7.1979562206603953E-2</v>
      </c>
      <c r="K13">
        <f t="shared" si="1"/>
        <v>-6.9822136134864099E-2</v>
      </c>
      <c r="L13">
        <f t="shared" si="1"/>
        <v>-6.7509011532773333E-2</v>
      </c>
      <c r="M13">
        <f t="shared" si="1"/>
        <v>-6.519782401934493E-2</v>
      </c>
      <c r="N13">
        <f t="shared" si="1"/>
        <v>-6.3046077204201079E-2</v>
      </c>
      <c r="O13">
        <f t="shared" si="1"/>
        <v>-6.1200409076864082E-2</v>
      </c>
      <c r="P13">
        <f t="shared" si="1"/>
        <v>-5.9786598870101293E-2</v>
      </c>
      <c r="Q13">
        <f t="shared" si="1"/>
        <v>-5.8900995413071588E-2</v>
      </c>
      <c r="R13">
        <f t="shared" si="0"/>
        <v>-5.8603951117842668E-2</v>
      </c>
      <c r="S13">
        <f t="shared" si="0"/>
        <v>-5.8915709062245636E-2</v>
      </c>
      <c r="T13">
        <f t="shared" si="0"/>
        <v>-5.9815023457573502E-2</v>
      </c>
      <c r="U13">
        <f t="shared" si="0"/>
        <v>-6.1240607513972201E-2</v>
      </c>
      <c r="V13">
        <f t="shared" si="0"/>
        <v>-6.3095310033887242E-2</v>
      </c>
      <c r="W13">
        <f t="shared" si="0"/>
        <v>-6.5252736105627096E-2</v>
      </c>
      <c r="X13">
        <f t="shared" si="0"/>
        <v>-6.7565860707717862E-2</v>
      </c>
      <c r="Y13">
        <f t="shared" si="0"/>
        <v>-6.9877048221146265E-2</v>
      </c>
      <c r="Z13">
        <f t="shared" si="0"/>
        <v>-7.2028795036290116E-2</v>
      </c>
    </row>
    <row r="14" spans="1:26">
      <c r="A14">
        <v>15</v>
      </c>
      <c r="B14">
        <f t="shared" si="1"/>
        <v>-5.6098837941787771E-2</v>
      </c>
      <c r="C14">
        <f t="shared" si="0"/>
        <v>-5.8849768407696679E-2</v>
      </c>
      <c r="D14">
        <f t="shared" si="0"/>
        <v>-6.0957023505832042E-2</v>
      </c>
      <c r="E14">
        <f t="shared" si="0"/>
        <v>-6.2276997283659707E-2</v>
      </c>
      <c r="F14">
        <f t="shared" si="0"/>
        <v>-6.2719735709580671E-2</v>
      </c>
      <c r="G14">
        <f t="shared" si="0"/>
        <v>-6.2255066891528044E-2</v>
      </c>
      <c r="H14">
        <f t="shared" si="0"/>
        <v>-6.0914657241550707E-2</v>
      </c>
      <c r="I14">
        <f t="shared" si="0"/>
        <v>-5.8789853462162922E-2</v>
      </c>
      <c r="J14">
        <f t="shared" si="0"/>
        <v>-5.6025457419525693E-2</v>
      </c>
      <c r="K14">
        <f t="shared" si="0"/>
        <v>-5.2809858135564214E-2</v>
      </c>
      <c r="L14">
        <f t="shared" si="0"/>
        <v>-4.9362193387451569E-2</v>
      </c>
      <c r="M14">
        <f t="shared" si="0"/>
        <v>-4.5917415830236064E-2</v>
      </c>
      <c r="N14">
        <f t="shared" si="0"/>
        <v>-4.2710281361677926E-2</v>
      </c>
      <c r="O14">
        <f t="shared" si="0"/>
        <v>-3.9959350895769019E-2</v>
      </c>
      <c r="P14">
        <f t="shared" si="0"/>
        <v>-3.7852095797633656E-2</v>
      </c>
      <c r="Q14">
        <f t="shared" si="0"/>
        <v>-3.653212201980599E-2</v>
      </c>
      <c r="R14">
        <f t="shared" si="0"/>
        <v>-3.6089383593885027E-2</v>
      </c>
      <c r="S14">
        <f t="shared" si="0"/>
        <v>-3.6554052411937654E-2</v>
      </c>
      <c r="T14">
        <f t="shared" si="0"/>
        <v>-3.7894462061914991E-2</v>
      </c>
      <c r="U14">
        <f t="shared" si="0"/>
        <v>-4.0019265841302776E-2</v>
      </c>
      <c r="V14">
        <f t="shared" si="0"/>
        <v>-4.2783661883940005E-2</v>
      </c>
      <c r="W14">
        <f t="shared" si="0"/>
        <v>-4.5999261167901484E-2</v>
      </c>
      <c r="X14">
        <f t="shared" si="0"/>
        <v>-4.9446925916014128E-2</v>
      </c>
      <c r="Y14">
        <f t="shared" si="0"/>
        <v>-5.2891703473229634E-2</v>
      </c>
      <c r="Z14">
        <f t="shared" si="0"/>
        <v>-5.6098837941787771E-2</v>
      </c>
    </row>
    <row r="15" spans="1:26">
      <c r="A15">
        <v>20</v>
      </c>
      <c r="B15">
        <f t="shared" si="1"/>
        <v>-4.077131818107449E-2</v>
      </c>
      <c r="C15">
        <f t="shared" si="0"/>
        <v>-4.4406574743652394E-2</v>
      </c>
      <c r="D15">
        <f t="shared" si="0"/>
        <v>-4.719123724946811E-2</v>
      </c>
      <c r="E15">
        <f t="shared" si="0"/>
        <v>-4.8935535550622633E-2</v>
      </c>
      <c r="F15">
        <f t="shared" si="0"/>
        <v>-4.9520598600481525E-2</v>
      </c>
      <c r="G15">
        <f t="shared" si="0"/>
        <v>-4.8906555319059242E-2</v>
      </c>
      <c r="H15">
        <f t="shared" si="0"/>
        <v>-4.71352517412304E-2</v>
      </c>
      <c r="I15">
        <f t="shared" si="0"/>
        <v>-4.4327399278606239E-2</v>
      </c>
      <c r="J15">
        <f t="shared" si="0"/>
        <v>-4.0674348436319119E-2</v>
      </c>
      <c r="K15">
        <f t="shared" si="0"/>
        <v>-3.6425048592319043E-2</v>
      </c>
      <c r="L15">
        <f t="shared" si="0"/>
        <v>-3.1869082508674429E-2</v>
      </c>
      <c r="M15">
        <f t="shared" si="0"/>
        <v>-2.7316931744895856E-2</v>
      </c>
      <c r="N15">
        <f t="shared" si="0"/>
        <v>-2.30788178527499E-2</v>
      </c>
      <c r="O15">
        <f t="shared" si="0"/>
        <v>-1.9443561290171996E-2</v>
      </c>
      <c r="P15">
        <f t="shared" si="0"/>
        <v>-1.6658898784356224E-2</v>
      </c>
      <c r="Q15">
        <f t="shared" si="0"/>
        <v>-1.4914600483201756E-2</v>
      </c>
      <c r="R15">
        <f t="shared" si="0"/>
        <v>-1.4329537433342865E-2</v>
      </c>
      <c r="S15">
        <f t="shared" si="0"/>
        <v>-1.4943580714765148E-2</v>
      </c>
      <c r="T15">
        <f t="shared" si="0"/>
        <v>-1.671488429259399E-2</v>
      </c>
      <c r="U15">
        <f t="shared" si="0"/>
        <v>-1.9522736755218151E-2</v>
      </c>
      <c r="V15">
        <f t="shared" si="0"/>
        <v>-2.3175787597505271E-2</v>
      </c>
      <c r="W15">
        <f t="shared" si="0"/>
        <v>-2.7425087441505347E-2</v>
      </c>
      <c r="X15">
        <f t="shared" si="0"/>
        <v>-3.1981053525149905E-2</v>
      </c>
      <c r="Y15">
        <f t="shared" si="0"/>
        <v>-3.6533204288928589E-2</v>
      </c>
      <c r="Z15">
        <f t="shared" si="0"/>
        <v>-4.077131818107449E-2</v>
      </c>
    </row>
    <row r="16" spans="1:26">
      <c r="A16">
        <v>25</v>
      </c>
      <c r="B16">
        <f t="shared" si="1"/>
        <v>-2.6162887434538706E-2</v>
      </c>
      <c r="C16">
        <f t="shared" si="0"/>
        <v>-3.065480359631656E-2</v>
      </c>
      <c r="D16">
        <f t="shared" si="0"/>
        <v>-3.4095680546718077E-2</v>
      </c>
      <c r="E16">
        <f t="shared" si="0"/>
        <v>-3.6251028207891445E-2</v>
      </c>
      <c r="F16">
        <f t="shared" si="0"/>
        <v>-3.6973963198608295E-2</v>
      </c>
      <c r="G16">
        <f t="shared" si="0"/>
        <v>-3.6215218693957441E-2</v>
      </c>
      <c r="H16">
        <f t="shared" si="0"/>
        <v>-3.4026501878046567E-2</v>
      </c>
      <c r="I16">
        <f t="shared" si="0"/>
        <v>-3.0556970184854426E-2</v>
      </c>
      <c r="J16">
        <f t="shared" si="0"/>
        <v>-2.6043066465599729E-2</v>
      </c>
      <c r="K16">
        <f t="shared" si="0"/>
        <v>-2.0792405799171132E-2</v>
      </c>
      <c r="L16">
        <f t="shared" si="0"/>
        <v>-1.5162812032858741E-2</v>
      </c>
      <c r="M16">
        <f t="shared" si="0"/>
        <v>-9.5379326784931218E-3</v>
      </c>
      <c r="N16">
        <f t="shared" si="0"/>
        <v>-4.3010939685216854E-3</v>
      </c>
      <c r="O16">
        <f t="shared" si="0"/>
        <v>1.9082219325616823E-4</v>
      </c>
      <c r="P16">
        <f t="shared" si="0"/>
        <v>3.6316991436576851E-3</v>
      </c>
      <c r="Q16">
        <f t="shared" si="0"/>
        <v>5.787046804831053E-3</v>
      </c>
      <c r="R16">
        <f t="shared" si="0"/>
        <v>6.5099817955478478E-3</v>
      </c>
      <c r="S16">
        <f t="shared" si="0"/>
        <v>5.7512372908970488E-3</v>
      </c>
      <c r="T16">
        <f t="shared" si="0"/>
        <v>3.562520474986175E-3</v>
      </c>
      <c r="U16">
        <f t="shared" si="0"/>
        <v>9.298878179403447E-5</v>
      </c>
      <c r="V16">
        <f t="shared" si="0"/>
        <v>-4.4209149374607182E-3</v>
      </c>
      <c r="W16">
        <f t="shared" si="0"/>
        <v>-9.6715756038892597E-3</v>
      </c>
      <c r="X16">
        <f t="shared" si="0"/>
        <v>-1.530116937020165E-2</v>
      </c>
      <c r="Y16">
        <f t="shared" si="0"/>
        <v>-2.092604872456727E-2</v>
      </c>
      <c r="Z16">
        <f t="shared" si="0"/>
        <v>-2.6162887434538706E-2</v>
      </c>
    </row>
    <row r="17" spans="1:26">
      <c r="A17">
        <v>30</v>
      </c>
      <c r="B17">
        <f t="shared" si="1"/>
        <v>-1.238472468097318E-2</v>
      </c>
      <c r="C17">
        <f t="shared" si="0"/>
        <v>-1.7699114247666736E-2</v>
      </c>
      <c r="D17">
        <f t="shared" si="0"/>
        <v>-2.1770018491403254E-2</v>
      </c>
      <c r="E17">
        <f t="shared" si="0"/>
        <v>-2.4320012015459469E-2</v>
      </c>
      <c r="F17">
        <f t="shared" si="0"/>
        <v>-2.5175316975234618E-2</v>
      </c>
      <c r="G17">
        <f t="shared" si="0"/>
        <v>-2.427764575117819E-2</v>
      </c>
      <c r="H17">
        <f t="shared" si="0"/>
        <v>-2.1688173153737778E-2</v>
      </c>
      <c r="I17">
        <f t="shared" si="0"/>
        <v>-1.7583367461123212E-2</v>
      </c>
      <c r="J17">
        <f t="shared" si="0"/>
        <v>-1.2242964397774059E-2</v>
      </c>
      <c r="K17">
        <f t="shared" si="0"/>
        <v>-6.0309036070240185E-3</v>
      </c>
      <c r="L17">
        <f t="shared" si="0"/>
        <v>6.2947323415285528E-4</v>
      </c>
      <c r="M17">
        <f t="shared" si="0"/>
        <v>7.2842724508236922E-3</v>
      </c>
      <c r="N17">
        <f t="shared" si="0"/>
        <v>1.347998047394805E-2</v>
      </c>
      <c r="O17">
        <f t="shared" si="0"/>
        <v>1.8794370040641606E-2</v>
      </c>
      <c r="P17">
        <f t="shared" si="0"/>
        <v>2.2865274284378123E-2</v>
      </c>
      <c r="Q17">
        <f t="shared" si="0"/>
        <v>2.5415267808434339E-2</v>
      </c>
      <c r="R17">
        <f t="shared" si="0"/>
        <v>2.6270572768209488E-2</v>
      </c>
      <c r="S17">
        <f t="shared" si="0"/>
        <v>2.5372901544153059E-2</v>
      </c>
      <c r="T17">
        <f t="shared" si="0"/>
        <v>2.2783428946712647E-2</v>
      </c>
      <c r="U17">
        <f t="shared" si="0"/>
        <v>1.8678623254098081E-2</v>
      </c>
      <c r="V17">
        <f t="shared" si="0"/>
        <v>1.3338220190748873E-2</v>
      </c>
      <c r="W17">
        <f t="shared" si="0"/>
        <v>7.1261593999988881E-3</v>
      </c>
      <c r="X17">
        <f t="shared" si="0"/>
        <v>4.6578255882201436E-4</v>
      </c>
      <c r="Y17">
        <f t="shared" si="0"/>
        <v>-6.1890166578488226E-3</v>
      </c>
      <c r="Z17">
        <f t="shared" si="0"/>
        <v>-1.238472468097318E-2</v>
      </c>
    </row>
    <row r="18" spans="1:26">
      <c r="A18">
        <v>35</v>
      </c>
      <c r="B18">
        <f t="shared" si="1"/>
        <v>4.5830994158535532E-4</v>
      </c>
      <c r="C18">
        <f t="shared" si="0"/>
        <v>-5.6381073165051032E-3</v>
      </c>
      <c r="D18">
        <f t="shared" si="0"/>
        <v>-1.0308056814202715E-2</v>
      </c>
      <c r="E18">
        <f t="shared" si="0"/>
        <v>-1.3233289210695554E-2</v>
      </c>
      <c r="F18">
        <f t="shared" si="0"/>
        <v>-1.4214454752337957E-2</v>
      </c>
      <c r="G18">
        <f t="shared" si="0"/>
        <v>-1.3184688628919583E-2</v>
      </c>
      <c r="H18">
        <f t="shared" si="0"/>
        <v>-1.0214167699982513E-2</v>
      </c>
      <c r="I18">
        <f t="shared" si="0"/>
        <v>-5.5053280578158392E-3</v>
      </c>
      <c r="J18">
        <f t="shared" si="0"/>
        <v>6.2093065769230904E-4</v>
      </c>
      <c r="K18">
        <f t="shared" si="0"/>
        <v>7.7471140392011417E-3</v>
      </c>
      <c r="L18">
        <f t="shared" si="0"/>
        <v>1.5387584465835713E-2</v>
      </c>
      <c r="M18">
        <f t="shared" si="0"/>
        <v>2.3021656504495336E-2</v>
      </c>
      <c r="N18">
        <f t="shared" si="0"/>
        <v>3.0129080761645777E-2</v>
      </c>
      <c r="O18">
        <f t="shared" si="0"/>
        <v>3.6225498019736235E-2</v>
      </c>
      <c r="P18">
        <f t="shared" si="0"/>
        <v>4.0895447517433847E-2</v>
      </c>
      <c r="Q18">
        <f t="shared" si="0"/>
        <v>4.3820679913926686E-2</v>
      </c>
      <c r="R18">
        <f t="shared" si="0"/>
        <v>4.4801845455569089E-2</v>
      </c>
      <c r="S18">
        <f t="shared" si="0"/>
        <v>4.3772079332150715E-2</v>
      </c>
      <c r="T18">
        <f t="shared" si="0"/>
        <v>4.0801558403213645E-2</v>
      </c>
      <c r="U18">
        <f t="shared" si="0"/>
        <v>3.6092718761046971E-2</v>
      </c>
      <c r="V18">
        <f t="shared" si="0"/>
        <v>2.9966460045538823E-2</v>
      </c>
      <c r="W18">
        <f t="shared" si="0"/>
        <v>2.284027666402999E-2</v>
      </c>
      <c r="X18">
        <f t="shared" si="0"/>
        <v>1.5199806237395419E-2</v>
      </c>
      <c r="Y18">
        <f t="shared" si="0"/>
        <v>7.5657341987357962E-3</v>
      </c>
      <c r="Z18">
        <f t="shared" si="0"/>
        <v>4.5830994158535532E-4</v>
      </c>
    </row>
    <row r="19" spans="1:26">
      <c r="A19">
        <v>40</v>
      </c>
      <c r="B19">
        <f t="shared" si="1"/>
        <v>1.226847318482277E-2</v>
      </c>
      <c r="C19">
        <f t="shared" si="0"/>
        <v>5.4364256517867027E-3</v>
      </c>
      <c r="D19">
        <f t="shared" si="0"/>
        <v>2.0297203559832555E-4</v>
      </c>
      <c r="E19">
        <f t="shared" si="0"/>
        <v>-3.0752364484902261E-3</v>
      </c>
      <c r="F19">
        <f t="shared" si="0"/>
        <v>-4.1747953097840407E-3</v>
      </c>
      <c r="G19">
        <f t="shared" si="0"/>
        <v>-3.0207714289927634E-3</v>
      </c>
      <c r="H19">
        <f t="shared" si="0"/>
        <v>3.0819037352219913E-4</v>
      </c>
      <c r="I19">
        <f t="shared" si="0"/>
        <v>5.5852268522890713E-3</v>
      </c>
      <c r="J19">
        <f t="shared" si="0"/>
        <v>1.2450716691994934E-2</v>
      </c>
      <c r="K19">
        <f t="shared" si="0"/>
        <v>2.0436788105822168E-2</v>
      </c>
      <c r="L19">
        <f t="shared" si="0"/>
        <v>2.8999203524525619E-2</v>
      </c>
      <c r="M19">
        <f t="shared" si="0"/>
        <v>3.7554448487380987E-2</v>
      </c>
      <c r="N19">
        <f t="shared" si="0"/>
        <v>4.5519497188380609E-2</v>
      </c>
      <c r="O19">
        <f t="shared" si="0"/>
        <v>5.2351544721416676E-2</v>
      </c>
      <c r="P19">
        <f t="shared" si="0"/>
        <v>5.7584998337605053E-2</v>
      </c>
      <c r="Q19">
        <f t="shared" si="0"/>
        <v>6.0863206821693605E-2</v>
      </c>
      <c r="R19">
        <f t="shared" si="0"/>
        <v>6.196276568298742E-2</v>
      </c>
      <c r="S19">
        <f t="shared" si="0"/>
        <v>6.0808741802196142E-2</v>
      </c>
      <c r="T19">
        <f t="shared" si="0"/>
        <v>5.747977999968118E-2</v>
      </c>
      <c r="U19">
        <f t="shared" si="0"/>
        <v>5.2202743520914308E-2</v>
      </c>
      <c r="V19">
        <f t="shared" si="0"/>
        <v>4.5337253681208445E-2</v>
      </c>
      <c r="W19">
        <f t="shared" si="0"/>
        <v>3.7351182267381211E-2</v>
      </c>
      <c r="X19">
        <f t="shared" si="0"/>
        <v>2.8788766848677816E-2</v>
      </c>
      <c r="Y19">
        <f t="shared" si="0"/>
        <v>2.0233521885822392E-2</v>
      </c>
      <c r="Z19">
        <f t="shared" si="0"/>
        <v>1.226847318482277E-2</v>
      </c>
    </row>
    <row r="20" spans="1:26">
      <c r="A20">
        <v>45</v>
      </c>
      <c r="B20">
        <f t="shared" si="1"/>
        <v>2.2955882575286524E-2</v>
      </c>
      <c r="C20">
        <f t="shared" si="0"/>
        <v>1.54402007743345E-2</v>
      </c>
      <c r="D20">
        <f t="shared" si="0"/>
        <v>9.6830727817201478E-3</v>
      </c>
      <c r="E20">
        <f t="shared" si="0"/>
        <v>6.0768373560361466E-3</v>
      </c>
      <c r="F20">
        <f t="shared" si="0"/>
        <v>4.8672534819571567E-3</v>
      </c>
      <c r="G20">
        <f t="shared" si="0"/>
        <v>6.1367523015697922E-3</v>
      </c>
      <c r="H20">
        <f t="shared" si="0"/>
        <v>9.798819568263506E-3</v>
      </c>
      <c r="I20">
        <f t="shared" si="0"/>
        <v>1.5603891449665286E-2</v>
      </c>
      <c r="J20">
        <f t="shared" si="0"/>
        <v>2.3156361890392607E-2</v>
      </c>
      <c r="K20">
        <f t="shared" si="0"/>
        <v>3.1941542510957377E-2</v>
      </c>
      <c r="L20">
        <f t="shared" si="0"/>
        <v>4.1360737770265443E-2</v>
      </c>
      <c r="M20">
        <f t="shared" si="0"/>
        <v>5.0772045077351224E-2</v>
      </c>
      <c r="N20">
        <f t="shared" si="0"/>
        <v>5.9534099392157425E-2</v>
      </c>
      <c r="O20">
        <f t="shared" si="0"/>
        <v>6.7049781193109448E-2</v>
      </c>
      <c r="P20">
        <f t="shared" si="0"/>
        <v>7.2806909185723856E-2</v>
      </c>
      <c r="Q20">
        <f t="shared" si="0"/>
        <v>7.6413144611407802E-2</v>
      </c>
      <c r="R20">
        <f t="shared" si="0"/>
        <v>7.7622728485486792E-2</v>
      </c>
      <c r="S20">
        <f t="shared" si="0"/>
        <v>7.6353229665874156E-2</v>
      </c>
      <c r="T20">
        <f t="shared" si="0"/>
        <v>7.2691162399180442E-2</v>
      </c>
      <c r="U20">
        <f t="shared" si="0"/>
        <v>6.6886090517778718E-2</v>
      </c>
      <c r="V20">
        <f t="shared" si="0"/>
        <v>5.9333620077051341E-2</v>
      </c>
      <c r="W20">
        <f t="shared" si="0"/>
        <v>5.0548439456486627E-2</v>
      </c>
      <c r="X20">
        <f t="shared" si="0"/>
        <v>4.1129244197178561E-2</v>
      </c>
      <c r="Y20">
        <f t="shared" si="0"/>
        <v>3.1717936890092724E-2</v>
      </c>
      <c r="Z20">
        <f t="shared" si="0"/>
        <v>2.2955882575286524E-2</v>
      </c>
    </row>
    <row r="21" spans="1:26">
      <c r="A21">
        <v>50</v>
      </c>
      <c r="B21">
        <f t="shared" si="1"/>
        <v>3.243920047428106E-2</v>
      </c>
      <c r="C21">
        <f t="shared" si="0"/>
        <v>2.4297083282011023E-2</v>
      </c>
      <c r="D21">
        <f t="shared" si="0"/>
        <v>1.8060096133243275E-2</v>
      </c>
      <c r="E21">
        <f t="shared" si="0"/>
        <v>1.4153279395057949E-2</v>
      </c>
      <c r="F21">
        <f t="shared" si="0"/>
        <v>1.2842876171842266E-2</v>
      </c>
      <c r="G21">
        <f t="shared" si="0"/>
        <v>1.4218188277714705E-2</v>
      </c>
      <c r="H21">
        <f t="shared" si="0"/>
        <v>1.8185490465470855E-2</v>
      </c>
      <c r="I21">
        <f t="shared" si="0"/>
        <v>2.4474417647291968E-2</v>
      </c>
      <c r="J21">
        <f t="shared" si="0"/>
        <v>3.2656389828680465E-2</v>
      </c>
      <c r="K21">
        <f t="shared" si="0"/>
        <v>4.2173819126823053E-2</v>
      </c>
      <c r="L21">
        <f t="shared" si="0"/>
        <v>5.237810846334684E-2</v>
      </c>
      <c r="M21">
        <f t="shared" si="0"/>
        <v>6.2573852383353223E-2</v>
      </c>
      <c r="N21">
        <f t="shared" si="0"/>
        <v>7.206622778795746E-2</v>
      </c>
      <c r="O21">
        <f t="shared" si="0"/>
        <v>8.0208344980227497E-2</v>
      </c>
      <c r="P21">
        <f t="shared" si="0"/>
        <v>8.6445332128995245E-2</v>
      </c>
      <c r="Q21">
        <f t="shared" si="0"/>
        <v>9.0352148867180571E-2</v>
      </c>
      <c r="R21">
        <f t="shared" si="0"/>
        <v>9.1662552090396254E-2</v>
      </c>
      <c r="S21">
        <f t="shared" si="0"/>
        <v>9.0287239984523815E-2</v>
      </c>
      <c r="T21">
        <f t="shared" si="0"/>
        <v>8.6319937796767665E-2</v>
      </c>
      <c r="U21">
        <f t="shared" si="0"/>
        <v>8.0031010614946552E-2</v>
      </c>
      <c r="V21">
        <f t="shared" si="0"/>
        <v>7.1849038433557999E-2</v>
      </c>
      <c r="W21">
        <f t="shared" si="0"/>
        <v>6.2331609135415467E-2</v>
      </c>
      <c r="X21">
        <f t="shared" si="0"/>
        <v>5.212731979889168E-2</v>
      </c>
      <c r="Y21">
        <f t="shared" si="0"/>
        <v>4.1931575878885241E-2</v>
      </c>
      <c r="Z21">
        <f t="shared" si="0"/>
        <v>3.243920047428106E-2</v>
      </c>
    </row>
    <row r="22" spans="1:26">
      <c r="A22">
        <v>55</v>
      </c>
      <c r="B22">
        <f t="shared" si="1"/>
        <v>4.0646253106411068E-2</v>
      </c>
      <c r="C22">
        <f t="shared" si="0"/>
        <v>3.1939666951000867E-2</v>
      </c>
      <c r="D22">
        <f t="shared" si="0"/>
        <v>2.527028788427782E-2</v>
      </c>
      <c r="E22">
        <f t="shared" si="0"/>
        <v>2.1092623067969052E-2</v>
      </c>
      <c r="F22">
        <f t="shared" si="0"/>
        <v>1.9691373455388461E-2</v>
      </c>
      <c r="G22">
        <f t="shared" si="0"/>
        <v>2.1162031891958921E-2</v>
      </c>
      <c r="H22">
        <f t="shared" si="0"/>
        <v>2.5404375435606141E-2</v>
      </c>
      <c r="I22">
        <f t="shared" si="0"/>
        <v>3.2129295384634771E-2</v>
      </c>
      <c r="J22">
        <f t="shared" si="0"/>
        <v>4.0878499557974235E-2</v>
      </c>
      <c r="K22">
        <f t="shared" si="0"/>
        <v>5.1055744149954785E-2</v>
      </c>
      <c r="L22">
        <f t="shared" si="0"/>
        <v>6.1967466760325107E-2</v>
      </c>
      <c r="M22">
        <f t="shared" si="0"/>
        <v>7.287005152566256E-2</v>
      </c>
      <c r="N22">
        <f t="shared" si="0"/>
        <v>8.3020505311582504E-2</v>
      </c>
      <c r="O22">
        <f t="shared" si="0"/>
        <v>9.1727091466992705E-2</v>
      </c>
      <c r="P22">
        <f t="shared" si="0"/>
        <v>9.8396470533715752E-2</v>
      </c>
      <c r="Q22">
        <f t="shared" si="0"/>
        <v>0.10257413535002452</v>
      </c>
      <c r="R22">
        <f t="shared" si="0"/>
        <v>0.10397538496260511</v>
      </c>
      <c r="S22">
        <f t="shared" si="0"/>
        <v>0.10250472652603465</v>
      </c>
      <c r="T22">
        <f t="shared" si="0"/>
        <v>9.8262382982387431E-2</v>
      </c>
      <c r="U22">
        <f t="shared" si="0"/>
        <v>9.1537463033358801E-2</v>
      </c>
      <c r="V22">
        <f t="shared" si="0"/>
        <v>8.2788258860019337E-2</v>
      </c>
      <c r="W22">
        <f t="shared" si="0"/>
        <v>7.2611014268038787E-2</v>
      </c>
      <c r="X22">
        <f t="shared" si="0"/>
        <v>6.1699291657668465E-2</v>
      </c>
      <c r="Y22">
        <f t="shared" si="0"/>
        <v>5.0796706892331012E-2</v>
      </c>
      <c r="Z22">
        <f t="shared" si="0"/>
        <v>4.0646253106411068E-2</v>
      </c>
    </row>
    <row r="23" spans="1:26">
      <c r="A23">
        <v>60</v>
      </c>
      <c r="B23">
        <f t="shared" si="1"/>
        <v>4.7514579845592042E-2</v>
      </c>
      <c r="C23">
        <f t="shared" si="0"/>
        <v>3.8309787104864879E-2</v>
      </c>
      <c r="D23">
        <f t="shared" si="0"/>
        <v>3.1258774121965482E-2</v>
      </c>
      <c r="E23">
        <f t="shared" si="0"/>
        <v>2.6842055779328411E-2</v>
      </c>
      <c r="F23">
        <f t="shared" si="0"/>
        <v>2.536062413303225E-2</v>
      </c>
      <c r="G23">
        <f t="shared" si="0"/>
        <v>2.6915436301590545E-2</v>
      </c>
      <c r="H23">
        <f t="shared" si="0"/>
        <v>3.1400534405164604E-2</v>
      </c>
      <c r="I23">
        <f t="shared" ref="C23:Z28" si="2" xml:space="preserve"> $A$2 + $A$3*(COS(RADIANS($A23))) + $A$4*SIN(RADIANS($A23)) + $A$5*SIN(RADIANS($A23))*COS(RADIANS(I$11)) + $A$6*SIN(RADIANS($A23))*SIN(RADIANS(I$11)) - ($B$2 + $B$3*(COS(RADIANS($A23))) + $B$4*SIN(RADIANS($A23)) + $B$5*SIN(RADIANS($A23))*COS(RADIANS(I$11)) + $B$6*SIN(RADIANS($A23))*SIN(RADIANS(I$11)))</f>
        <v>3.8510266419971018E-2</v>
      </c>
      <c r="J23">
        <f t="shared" si="2"/>
        <v>4.7760115858588359E-2</v>
      </c>
      <c r="K23">
        <f t="shared" si="2"/>
        <v>5.8519720767873706E-2</v>
      </c>
      <c r="L23">
        <f t="shared" si="2"/>
        <v>7.0055831854347328E-2</v>
      </c>
      <c r="M23">
        <f t="shared" si="2"/>
        <v>8.1582282211790758E-2</v>
      </c>
      <c r="N23">
        <f t="shared" si="2"/>
        <v>9.231356329670426E-2</v>
      </c>
      <c r="O23">
        <f t="shared" si="2"/>
        <v>0.10151835603743142</v>
      </c>
      <c r="P23">
        <f t="shared" si="2"/>
        <v>0.10856936902033087</v>
      </c>
      <c r="Q23">
        <f t="shared" si="2"/>
        <v>0.11298608736296789</v>
      </c>
      <c r="R23">
        <f t="shared" si="2"/>
        <v>0.11446751900926405</v>
      </c>
      <c r="S23">
        <f t="shared" si="2"/>
        <v>0.11291270684070576</v>
      </c>
      <c r="T23">
        <f t="shared" si="2"/>
        <v>0.1084276087371317</v>
      </c>
      <c r="U23">
        <f t="shared" si="2"/>
        <v>0.10131787672232528</v>
      </c>
      <c r="V23">
        <f t="shared" si="2"/>
        <v>9.2068027283707943E-2</v>
      </c>
      <c r="W23">
        <f t="shared" si="2"/>
        <v>8.1308422374422595E-2</v>
      </c>
      <c r="X23">
        <f t="shared" si="2"/>
        <v>6.9772311287949029E-2</v>
      </c>
      <c r="Y23">
        <f t="shared" si="2"/>
        <v>5.8245860930505544E-2</v>
      </c>
      <c r="Z23">
        <f t="shared" si="2"/>
        <v>4.7514579845592042E-2</v>
      </c>
    </row>
    <row r="24" spans="1:26">
      <c r="A24">
        <v>65</v>
      </c>
      <c r="B24">
        <f t="shared" si="1"/>
        <v>5.299190857813002E-2</v>
      </c>
      <c r="C24">
        <f t="shared" si="2"/>
        <v>4.3358963282848662E-2</v>
      </c>
      <c r="D24">
        <f t="shared" si="2"/>
        <v>3.5979978850090688E-2</v>
      </c>
      <c r="E24">
        <f t="shared" si="2"/>
        <v>3.1357820874600262E-2</v>
      </c>
      <c r="F24">
        <f t="shared" si="2"/>
        <v>2.9807481783929723E-2</v>
      </c>
      <c r="G24">
        <f t="shared" si="2"/>
        <v>3.1434614625051871E-2</v>
      </c>
      <c r="H24">
        <f t="shared" si="2"/>
        <v>3.6128332983808298E-2</v>
      </c>
      <c r="I24">
        <f t="shared" si="2"/>
        <v>4.3568767710786271E-2</v>
      </c>
      <c r="J24">
        <f t="shared" si="2"/>
        <v>5.3248865475241769E-2</v>
      </c>
      <c r="K24">
        <f t="shared" si="2"/>
        <v>6.4508943611645275E-2</v>
      </c>
      <c r="L24">
        <f t="shared" si="2"/>
        <v>7.6581646403159731E-2</v>
      </c>
      <c r="M24">
        <f t="shared" si="2"/>
        <v>8.8644239105628075E-2</v>
      </c>
      <c r="N24">
        <f t="shared" si="2"/>
        <v>9.9874675960754111E-2</v>
      </c>
      <c r="O24">
        <f t="shared" si="2"/>
        <v>0.10950762125603547</v>
      </c>
      <c r="P24">
        <f t="shared" si="2"/>
        <v>0.11688660568879344</v>
      </c>
      <c r="Q24">
        <f t="shared" si="2"/>
        <v>0.12150876366428387</v>
      </c>
      <c r="R24">
        <f t="shared" si="2"/>
        <v>0.12305910275495441</v>
      </c>
      <c r="S24">
        <f t="shared" si="2"/>
        <v>0.12143196991383223</v>
      </c>
      <c r="T24">
        <f t="shared" si="2"/>
        <v>0.11673825155507583</v>
      </c>
      <c r="U24">
        <f t="shared" si="2"/>
        <v>0.10929781682809786</v>
      </c>
      <c r="V24">
        <f t="shared" si="2"/>
        <v>9.9617719063642307E-2</v>
      </c>
      <c r="W24">
        <f t="shared" si="2"/>
        <v>8.8357640927238856E-2</v>
      </c>
      <c r="X24">
        <f t="shared" si="2"/>
        <v>7.6284938135724401E-2</v>
      </c>
      <c r="Y24">
        <f t="shared" si="2"/>
        <v>6.4222345433256001E-2</v>
      </c>
      <c r="Z24">
        <f t="shared" si="2"/>
        <v>5.299190857813002E-2</v>
      </c>
    </row>
    <row r="25" spans="1:26">
      <c r="A25">
        <v>70</v>
      </c>
      <c r="B25">
        <f t="shared" si="1"/>
        <v>5.7036553525068534E-2</v>
      </c>
      <c r="C25">
        <f t="shared" si="2"/>
        <v>4.70487682054615E-2</v>
      </c>
      <c r="D25">
        <f t="shared" si="2"/>
        <v>3.9397970849930963E-2</v>
      </c>
      <c r="E25">
        <f t="shared" si="2"/>
        <v>3.4605550654715878E-2</v>
      </c>
      <c r="F25">
        <f t="shared" si="2"/>
        <v>3.2998103136271384E-2</v>
      </c>
      <c r="G25">
        <f t="shared" si="2"/>
        <v>3.4685173186546681E-2</v>
      </c>
      <c r="H25">
        <f t="shared" si="2"/>
        <v>3.9551789769630863E-2</v>
      </c>
      <c r="I25">
        <f t="shared" si="2"/>
        <v>4.726630100785062E-2</v>
      </c>
      <c r="J25">
        <f t="shared" si="2"/>
        <v>5.7302975709154103E-2</v>
      </c>
      <c r="K25">
        <f t="shared" si="2"/>
        <v>6.8977831079036434E-2</v>
      </c>
      <c r="L25">
        <f t="shared" si="2"/>
        <v>8.1495245017651097E-2</v>
      </c>
      <c r="M25">
        <f t="shared" si="2"/>
        <v>9.400217645108605E-2</v>
      </c>
      <c r="N25">
        <f t="shared" si="2"/>
        <v>0.10564629867083397</v>
      </c>
      <c r="O25">
        <f t="shared" si="2"/>
        <v>0.11563408399044101</v>
      </c>
      <c r="P25">
        <f t="shared" si="2"/>
        <v>0.12328488134597151</v>
      </c>
      <c r="Q25">
        <f t="shared" si="2"/>
        <v>0.12807730154118666</v>
      </c>
      <c r="R25">
        <f t="shared" si="2"/>
        <v>0.12968474905963112</v>
      </c>
      <c r="S25">
        <f t="shared" si="2"/>
        <v>0.1279976790093558</v>
      </c>
      <c r="T25">
        <f t="shared" si="2"/>
        <v>0.12313106242627164</v>
      </c>
      <c r="U25">
        <f t="shared" si="2"/>
        <v>0.11541655118805189</v>
      </c>
      <c r="V25">
        <f t="shared" si="2"/>
        <v>0.1053798764867484</v>
      </c>
      <c r="W25">
        <f t="shared" si="2"/>
        <v>9.3705021116866072E-2</v>
      </c>
      <c r="X25">
        <f t="shared" si="2"/>
        <v>8.1187607178251409E-2</v>
      </c>
      <c r="Y25">
        <f t="shared" si="2"/>
        <v>6.8680675744816455E-2</v>
      </c>
      <c r="Z25">
        <f t="shared" si="2"/>
        <v>5.7036553525068534E-2</v>
      </c>
    </row>
    <row r="26" spans="1:26">
      <c r="A26">
        <v>75</v>
      </c>
      <c r="B26">
        <f t="shared" si="1"/>
        <v>5.9617732496138331E-2</v>
      </c>
      <c r="C26">
        <f t="shared" si="2"/>
        <v>4.9351120229277401E-2</v>
      </c>
      <c r="D26">
        <f t="shared" si="2"/>
        <v>4.148673713852763E-2</v>
      </c>
      <c r="E26">
        <f t="shared" si="2"/>
        <v>3.6560527935015963E-2</v>
      </c>
      <c r="F26">
        <f t="shared" si="2"/>
        <v>3.4908205635016121E-2</v>
      </c>
      <c r="G26">
        <f t="shared" si="2"/>
        <v>3.6642373272681383E-2</v>
      </c>
      <c r="H26">
        <f t="shared" si="2"/>
        <v>4.1644850189352378E-2</v>
      </c>
      <c r="I26">
        <f t="shared" si="2"/>
        <v>4.9574725850141999E-2</v>
      </c>
      <c r="J26">
        <f t="shared" si="2"/>
        <v>5.9891592333506549E-2</v>
      </c>
      <c r="K26">
        <f t="shared" si="2"/>
        <v>7.1892372238032631E-2</v>
      </c>
      <c r="L26">
        <f t="shared" si="2"/>
        <v>8.4759232245453509E-2</v>
      </c>
      <c r="M26">
        <f t="shared" si="2"/>
        <v>9.7615317109754685E-2</v>
      </c>
      <c r="N26">
        <f t="shared" si="2"/>
        <v>0.10958450589311908</v>
      </c>
      <c r="O26">
        <f t="shared" si="2"/>
        <v>0.11985111815998001</v>
      </c>
      <c r="P26">
        <f t="shared" si="2"/>
        <v>0.12771550125072981</v>
      </c>
      <c r="Q26">
        <f t="shared" si="2"/>
        <v>0.13264171045424147</v>
      </c>
      <c r="R26">
        <f t="shared" si="2"/>
        <v>0.13429403275424126</v>
      </c>
      <c r="S26">
        <f t="shared" si="2"/>
        <v>0.13255986511657603</v>
      </c>
      <c r="T26">
        <f t="shared" si="2"/>
        <v>0.127557388199905</v>
      </c>
      <c r="U26">
        <f t="shared" si="2"/>
        <v>0.11962751253911549</v>
      </c>
      <c r="V26">
        <f t="shared" si="2"/>
        <v>0.10931064605575086</v>
      </c>
      <c r="W26">
        <f t="shared" si="2"/>
        <v>9.7309866151224778E-2</v>
      </c>
      <c r="X26">
        <f t="shared" si="2"/>
        <v>8.4443006143803956E-2</v>
      </c>
      <c r="Y26">
        <f t="shared" si="2"/>
        <v>7.1586921279502669E-2</v>
      </c>
      <c r="Z26">
        <f t="shared" si="2"/>
        <v>5.9617732496138331E-2</v>
      </c>
    </row>
    <row r="27" spans="1:26">
      <c r="A27">
        <v>80</v>
      </c>
      <c r="B27">
        <f t="shared" si="1"/>
        <v>6.0715801160810767E-2</v>
      </c>
      <c r="C27">
        <f t="shared" si="2"/>
        <v>5.0248497065196851E-2</v>
      </c>
      <c r="D27">
        <f t="shared" si="2"/>
        <v>4.2230380943192702E-2</v>
      </c>
      <c r="E27">
        <f t="shared" si="2"/>
        <v>3.7207874157949683E-2</v>
      </c>
      <c r="F27">
        <f t="shared" si="2"/>
        <v>3.5523252246797032E-2</v>
      </c>
      <c r="G27">
        <f t="shared" si="2"/>
        <v>3.7291319409010482E-2</v>
      </c>
      <c r="H27">
        <f t="shared" si="2"/>
        <v>4.2391584789354397E-2</v>
      </c>
      <c r="I27">
        <f t="shared" si="2"/>
        <v>5.047647373074543E-2</v>
      </c>
      <c r="J27">
        <f t="shared" si="2"/>
        <v>6.0995014412738191E-2</v>
      </c>
      <c r="K27">
        <f t="shared" si="2"/>
        <v>7.3230385670565612E-2</v>
      </c>
      <c r="L27">
        <f t="shared" si="2"/>
        <v>8.6348767172913676E-2</v>
      </c>
      <c r="M27">
        <f t="shared" si="2"/>
        <v>9.9456162899547729E-2</v>
      </c>
      <c r="N27">
        <f t="shared" si="2"/>
        <v>0.11165932549269331</v>
      </c>
      <c r="O27">
        <f t="shared" si="2"/>
        <v>0.12212662958830725</v>
      </c>
      <c r="P27">
        <f t="shared" si="2"/>
        <v>0.13014474571031137</v>
      </c>
      <c r="Q27">
        <f t="shared" si="2"/>
        <v>0.13516725249555439</v>
      </c>
      <c r="R27">
        <f t="shared" si="2"/>
        <v>0.13685187440670704</v>
      </c>
      <c r="S27">
        <f t="shared" si="2"/>
        <v>0.13508380724449354</v>
      </c>
      <c r="T27">
        <f t="shared" si="2"/>
        <v>0.12998354186414965</v>
      </c>
      <c r="U27">
        <f t="shared" si="2"/>
        <v>0.12189865292275873</v>
      </c>
      <c r="V27">
        <f t="shared" si="2"/>
        <v>0.11138011224076577</v>
      </c>
      <c r="W27">
        <f t="shared" si="2"/>
        <v>9.9144740982938462E-2</v>
      </c>
      <c r="X27">
        <f t="shared" si="2"/>
        <v>8.6026359480590397E-2</v>
      </c>
      <c r="Y27">
        <f t="shared" si="2"/>
        <v>7.2918963753956345E-2</v>
      </c>
      <c r="Z27">
        <f t="shared" si="2"/>
        <v>6.0715801160810767E-2</v>
      </c>
    </row>
    <row r="28" spans="1:26">
      <c r="A28">
        <v>85</v>
      </c>
      <c r="B28">
        <f t="shared" si="1"/>
        <v>6.0322402553516008E-2</v>
      </c>
      <c r="C28">
        <f t="shared" si="2"/>
        <v>4.973406913364764E-2</v>
      </c>
      <c r="D28">
        <f t="shared" si="2"/>
        <v>4.1623242685548623E-2</v>
      </c>
      <c r="E28">
        <f t="shared" si="2"/>
        <v>3.654266262788225E-2</v>
      </c>
      <c r="F28">
        <f t="shared" si="2"/>
        <v>3.4838562095523162E-2</v>
      </c>
      <c r="G28">
        <f t="shared" si="2"/>
        <v>3.662707272359228E-2</v>
      </c>
      <c r="H28">
        <f t="shared" si="2"/>
        <v>4.1786310468440224E-2</v>
      </c>
      <c r="I28">
        <f t="shared" si="2"/>
        <v>4.9964681803799149E-2</v>
      </c>
      <c r="J28">
        <f t="shared" si="2"/>
        <v>6.0604844238561939E-2</v>
      </c>
      <c r="K28">
        <f t="shared" si="2"/>
        <v>7.2981688286499369E-2</v>
      </c>
      <c r="L28">
        <f t="shared" si="2"/>
        <v>8.6251752479446386E-2</v>
      </c>
      <c r="M28">
        <f t="shared" si="2"/>
        <v>9.9510703872471573E-2</v>
      </c>
      <c r="N28">
        <f t="shared" si="2"/>
        <v>0.11185496683959348</v>
      </c>
      <c r="O28">
        <f t="shared" si="2"/>
        <v>0.12244330025946185</v>
      </c>
      <c r="P28">
        <f t="shared" si="2"/>
        <v>0.13055412670756086</v>
      </c>
      <c r="Q28">
        <f t="shared" si="2"/>
        <v>0.13563470676522726</v>
      </c>
      <c r="R28">
        <f t="shared" si="2"/>
        <v>0.13733880729758627</v>
      </c>
      <c r="S28">
        <f t="shared" si="2"/>
        <v>0.13555029666951721</v>
      </c>
      <c r="T28">
        <f t="shared" si="2"/>
        <v>0.13039105892466923</v>
      </c>
      <c r="U28">
        <f t="shared" si="2"/>
        <v>0.12221268758931034</v>
      </c>
      <c r="V28">
        <f t="shared" si="2"/>
        <v>0.11157252515454752</v>
      </c>
      <c r="W28">
        <f t="shared" si="2"/>
        <v>9.919568110661009E-2</v>
      </c>
      <c r="X28">
        <f t="shared" si="2"/>
        <v>8.5925616913663128E-2</v>
      </c>
      <c r="Y28">
        <f t="shared" si="2"/>
        <v>7.266666552063783E-2</v>
      </c>
      <c r="Z28">
        <f t="shared" si="2"/>
        <v>6.0322402553516008E-2</v>
      </c>
    </row>
    <row r="30" spans="1:26">
      <c r="A30" t="s">
        <v>45</v>
      </c>
    </row>
    <row r="32" spans="1:26">
      <c r="A32" t="s">
        <v>42</v>
      </c>
      <c r="B32">
        <v>0</v>
      </c>
      <c r="C32">
        <v>15</v>
      </c>
      <c r="D32">
        <v>30</v>
      </c>
      <c r="E32">
        <v>45</v>
      </c>
      <c r="F32">
        <v>60</v>
      </c>
      <c r="G32">
        <v>75</v>
      </c>
      <c r="H32">
        <v>90</v>
      </c>
      <c r="I32">
        <v>105</v>
      </c>
      <c r="J32">
        <v>120</v>
      </c>
      <c r="K32">
        <v>135</v>
      </c>
      <c r="L32">
        <v>150</v>
      </c>
      <c r="M32">
        <v>165</v>
      </c>
      <c r="N32">
        <v>180</v>
      </c>
      <c r="O32">
        <v>195</v>
      </c>
      <c r="P32">
        <v>210</v>
      </c>
      <c r="Q32">
        <v>225</v>
      </c>
      <c r="R32">
        <v>240</v>
      </c>
      <c r="S32">
        <v>255</v>
      </c>
      <c r="T32">
        <v>270</v>
      </c>
      <c r="U32">
        <v>285</v>
      </c>
      <c r="V32">
        <v>300</v>
      </c>
      <c r="W32">
        <v>315</v>
      </c>
      <c r="X32">
        <v>330</v>
      </c>
      <c r="Y32">
        <v>345</v>
      </c>
      <c r="Z32">
        <v>360</v>
      </c>
    </row>
    <row r="33" spans="1:26">
      <c r="A33">
        <v>5</v>
      </c>
      <c r="B33">
        <f xml:space="preserve"> $A$5*(-SIN(RADIANS(B$32))) + $A$6*COS(RADIANS(B$32)) + $A$7+ $A$8*COS(RADIANS($A33)) + $A$9*(1/TAN(RADIANS($A33)))- ($B$5*(-SIN(RADIANS(B$32))) + $B$6*COS(RADIANS(B$32)) + $B$7+ $B$8*COS(RADIANS($A33)) + $B$9*(1/TAN(RADIANS($A33))))</f>
        <v>-9.4021425952147047E-2</v>
      </c>
      <c r="C33">
        <f t="shared" ref="C33:Z44" si="3" xml:space="preserve"> $A$5*(-SIN(RADIANS(C$32))) + $A$6*COS(RADIANS(C$32)) + $A$7+ $A$8*COS(RADIANS($A33)) + $A$9*(1/TAN(RADIANS($A33)))- ($B$5*(-SIN(RADIANS(C$32))) + $B$6*COS(RADIANS(C$32)) + $B$7+ $B$8*COS(RADIANS($A33)) + $B$9*(1/TAN(RADIANS($A33))))</f>
        <v>-8.581181456691786E-2</v>
      </c>
      <c r="D33">
        <f t="shared" si="3"/>
        <v>-7.5131008440219443E-2</v>
      </c>
      <c r="E33">
        <f t="shared" si="3"/>
        <v>-6.2706886858719529E-2</v>
      </c>
      <c r="F33">
        <f t="shared" si="3"/>
        <v>-4.9386133176365671E-2</v>
      </c>
      <c r="G33">
        <f t="shared" si="3"/>
        <v>-3.6076534743023969E-2</v>
      </c>
      <c r="H33">
        <f t="shared" si="3"/>
        <v>-2.3685118696775281E-2</v>
      </c>
      <c r="I33">
        <f t="shared" si="3"/>
        <v>-1.3056339563388281E-2</v>
      </c>
      <c r="J33">
        <f t="shared" si="3"/>
        <v>-4.9145310759151906E-3</v>
      </c>
      <c r="K33">
        <f t="shared" si="3"/>
        <v>1.8545597219737919E-4</v>
      </c>
      <c r="L33">
        <f t="shared" si="3"/>
        <v>1.8960658917475948E-3</v>
      </c>
      <c r="M33">
        <f t="shared" si="3"/>
        <v>1.0072344363470931E-4</v>
      </c>
      <c r="N33">
        <f t="shared" si="3"/>
        <v>-5.0782217512460315E-3</v>
      </c>
      <c r="O33">
        <f t="shared" si="3"/>
        <v>-1.3287833136475191E-2</v>
      </c>
      <c r="P33">
        <f t="shared" si="3"/>
        <v>-2.3968639263173608E-2</v>
      </c>
      <c r="Q33">
        <f t="shared" si="3"/>
        <v>-3.6392760844673522E-2</v>
      </c>
      <c r="R33">
        <f t="shared" si="3"/>
        <v>-4.9713514527027353E-2</v>
      </c>
      <c r="S33">
        <f t="shared" si="3"/>
        <v>-6.302311296036911E-2</v>
      </c>
      <c r="T33">
        <f t="shared" si="3"/>
        <v>-7.5414529006617742E-2</v>
      </c>
      <c r="U33">
        <f t="shared" si="3"/>
        <v>-8.6043308140004798E-2</v>
      </c>
      <c r="V33">
        <f t="shared" si="3"/>
        <v>-9.4185116627477888E-2</v>
      </c>
      <c r="W33">
        <f t="shared" si="3"/>
        <v>-9.9285103675590458E-2</v>
      </c>
      <c r="X33">
        <f t="shared" si="3"/>
        <v>-0.10099571359514067</v>
      </c>
      <c r="Y33">
        <f t="shared" si="3"/>
        <v>-9.9200371147027788E-2</v>
      </c>
      <c r="Z33">
        <f t="shared" si="3"/>
        <v>-9.4021425952147047E-2</v>
      </c>
    </row>
    <row r="34" spans="1:26">
      <c r="A34">
        <v>10</v>
      </c>
      <c r="B34">
        <f t="shared" ref="B34:Q49" si="4" xml:space="preserve"> $A$5*(-SIN(RADIANS(B$32))) + $A$6*COS(RADIANS(B$32)) + $A$7+ $A$8*COS(RADIANS($A34)) + $A$9*(1/TAN(RADIANS($A34)))- ($B$5*(-SIN(RADIANS(B$32))) + $B$6*COS(RADIANS(B$32)) + $B$7+ $B$8*COS(RADIANS($A34)) + $B$9*(1/TAN(RADIANS($A34))))</f>
        <v>-4.4445410163395899E-2</v>
      </c>
      <c r="C34">
        <f t="shared" si="4"/>
        <v>-3.6235798778166711E-2</v>
      </c>
      <c r="D34">
        <f t="shared" si="4"/>
        <v>-2.5554992651468322E-2</v>
      </c>
      <c r="E34">
        <f t="shared" si="4"/>
        <v>-1.3130871069968381E-2</v>
      </c>
      <c r="F34">
        <f t="shared" si="4"/>
        <v>1.8988261238547799E-4</v>
      </c>
      <c r="G34">
        <f t="shared" si="4"/>
        <v>1.349948104572718E-2</v>
      </c>
      <c r="H34">
        <f t="shared" si="4"/>
        <v>2.589089709197584E-2</v>
      </c>
      <c r="I34">
        <f t="shared" si="4"/>
        <v>3.6519676225362868E-2</v>
      </c>
      <c r="J34">
        <f t="shared" si="4"/>
        <v>4.4661484712835958E-2</v>
      </c>
      <c r="K34">
        <f t="shared" si="4"/>
        <v>4.9761471760948528E-2</v>
      </c>
      <c r="L34">
        <f t="shared" si="4"/>
        <v>5.1472081680498744E-2</v>
      </c>
      <c r="M34">
        <f t="shared" si="4"/>
        <v>4.9676739232385858E-2</v>
      </c>
      <c r="N34">
        <f t="shared" si="4"/>
        <v>4.4497794037505117E-2</v>
      </c>
      <c r="O34">
        <f t="shared" si="4"/>
        <v>3.628818265227593E-2</v>
      </c>
      <c r="P34">
        <f t="shared" si="4"/>
        <v>2.5607376525577513E-2</v>
      </c>
      <c r="Q34">
        <f t="shared" si="4"/>
        <v>1.3183254944077599E-2</v>
      </c>
      <c r="R34">
        <f t="shared" si="3"/>
        <v>-1.374987382762316E-4</v>
      </c>
      <c r="S34">
        <f t="shared" si="3"/>
        <v>-1.3447097171617961E-2</v>
      </c>
      <c r="T34">
        <f t="shared" si="3"/>
        <v>-2.5838513217866621E-2</v>
      </c>
      <c r="U34">
        <f t="shared" si="3"/>
        <v>-3.646729235125365E-2</v>
      </c>
      <c r="V34">
        <f t="shared" si="3"/>
        <v>-4.460910083872674E-2</v>
      </c>
      <c r="W34">
        <f t="shared" si="3"/>
        <v>-4.9709087886839309E-2</v>
      </c>
      <c r="X34">
        <f t="shared" si="3"/>
        <v>-5.1419697806389525E-2</v>
      </c>
      <c r="Y34">
        <f t="shared" si="3"/>
        <v>-4.9624355358276639E-2</v>
      </c>
      <c r="Z34">
        <f t="shared" si="3"/>
        <v>-4.4445410163395899E-2</v>
      </c>
    </row>
    <row r="35" spans="1:26">
      <c r="A35">
        <v>15</v>
      </c>
      <c r="B35">
        <f t="shared" si="4"/>
        <v>-2.5113329739196166E-2</v>
      </c>
      <c r="C35">
        <f t="shared" si="3"/>
        <v>-1.6903718353966979E-2</v>
      </c>
      <c r="D35">
        <f t="shared" si="3"/>
        <v>-6.2229122272685899E-3</v>
      </c>
      <c r="E35">
        <f t="shared" si="3"/>
        <v>6.2012093542313518E-3</v>
      </c>
      <c r="F35">
        <f t="shared" si="3"/>
        <v>1.952196303658521E-2</v>
      </c>
      <c r="G35">
        <f t="shared" si="3"/>
        <v>3.2831561469926884E-2</v>
      </c>
      <c r="H35">
        <f t="shared" si="3"/>
        <v>4.5222977516175572E-2</v>
      </c>
      <c r="I35">
        <f t="shared" si="3"/>
        <v>5.5851756649562601E-2</v>
      </c>
      <c r="J35">
        <f t="shared" si="3"/>
        <v>6.3993565137035691E-2</v>
      </c>
      <c r="K35">
        <f t="shared" si="3"/>
        <v>6.909355218514826E-2</v>
      </c>
      <c r="L35">
        <f t="shared" si="3"/>
        <v>7.0804162104698476E-2</v>
      </c>
      <c r="M35">
        <f t="shared" si="3"/>
        <v>6.900881965658559E-2</v>
      </c>
      <c r="N35">
        <f t="shared" si="3"/>
        <v>6.382987446170485E-2</v>
      </c>
      <c r="O35">
        <f t="shared" si="3"/>
        <v>5.5620263076475662E-2</v>
      </c>
      <c r="P35">
        <f t="shared" si="3"/>
        <v>4.4939456949777246E-2</v>
      </c>
      <c r="Q35">
        <f t="shared" si="3"/>
        <v>3.2515335368277332E-2</v>
      </c>
      <c r="R35">
        <f t="shared" si="3"/>
        <v>1.9194581685923501E-2</v>
      </c>
      <c r="S35">
        <f t="shared" si="3"/>
        <v>5.8849832525817714E-3</v>
      </c>
      <c r="T35">
        <f t="shared" si="3"/>
        <v>-6.5064327936668886E-3</v>
      </c>
      <c r="U35">
        <f t="shared" si="3"/>
        <v>-1.7135211927053917E-2</v>
      </c>
      <c r="V35">
        <f t="shared" si="3"/>
        <v>-2.5277020414527007E-2</v>
      </c>
      <c r="W35">
        <f t="shared" si="3"/>
        <v>-3.0377007462639577E-2</v>
      </c>
      <c r="X35">
        <f t="shared" si="3"/>
        <v>-3.2087617382189793E-2</v>
      </c>
      <c r="Y35">
        <f t="shared" si="3"/>
        <v>-3.0292274934076907E-2</v>
      </c>
      <c r="Z35">
        <f t="shared" si="3"/>
        <v>-2.5113329739196166E-2</v>
      </c>
    </row>
    <row r="36" spans="1:26">
      <c r="A36">
        <v>20</v>
      </c>
      <c r="B36">
        <f t="shared" si="4"/>
        <v>-1.2380201769682464E-2</v>
      </c>
      <c r="C36">
        <f t="shared" si="3"/>
        <v>-4.1705903844533043E-3</v>
      </c>
      <c r="D36">
        <f t="shared" si="3"/>
        <v>6.5102157422451123E-3</v>
      </c>
      <c r="E36">
        <f t="shared" si="3"/>
        <v>1.8934337323745054E-2</v>
      </c>
      <c r="F36">
        <f t="shared" si="3"/>
        <v>3.2255091006098913E-2</v>
      </c>
      <c r="G36">
        <f t="shared" si="3"/>
        <v>4.5564689439440587E-2</v>
      </c>
      <c r="H36">
        <f t="shared" si="3"/>
        <v>5.7956105485689274E-2</v>
      </c>
      <c r="I36">
        <f t="shared" si="3"/>
        <v>6.8584884619076303E-2</v>
      </c>
      <c r="J36">
        <f t="shared" si="3"/>
        <v>7.6726693106549393E-2</v>
      </c>
      <c r="K36">
        <f t="shared" si="3"/>
        <v>8.1826680154661963E-2</v>
      </c>
      <c r="L36">
        <f t="shared" si="3"/>
        <v>8.3537290074212178E-2</v>
      </c>
      <c r="M36">
        <f t="shared" si="3"/>
        <v>8.1741947626099293E-2</v>
      </c>
      <c r="N36">
        <f t="shared" si="3"/>
        <v>7.6563002431218552E-2</v>
      </c>
      <c r="O36">
        <f t="shared" si="3"/>
        <v>6.8353391045989378E-2</v>
      </c>
      <c r="P36">
        <f t="shared" si="3"/>
        <v>5.7672584919290976E-2</v>
      </c>
      <c r="Q36">
        <f t="shared" si="3"/>
        <v>4.5248463337791062E-2</v>
      </c>
      <c r="R36">
        <f t="shared" si="3"/>
        <v>3.1927709655437203E-2</v>
      </c>
      <c r="S36">
        <f t="shared" si="3"/>
        <v>1.8618111222095474E-2</v>
      </c>
      <c r="T36">
        <f t="shared" si="3"/>
        <v>6.2266951758468136E-3</v>
      </c>
      <c r="U36">
        <f t="shared" si="3"/>
        <v>-4.4020839575401871E-3</v>
      </c>
      <c r="V36">
        <f t="shared" si="3"/>
        <v>-1.2543892445013305E-2</v>
      </c>
      <c r="W36">
        <f t="shared" si="3"/>
        <v>-1.7643879493125875E-2</v>
      </c>
      <c r="X36">
        <f t="shared" si="3"/>
        <v>-1.935448941267609E-2</v>
      </c>
      <c r="Y36">
        <f t="shared" si="3"/>
        <v>-1.7559146964563205E-2</v>
      </c>
      <c r="Z36">
        <f t="shared" si="3"/>
        <v>-1.2380201769682464E-2</v>
      </c>
    </row>
    <row r="37" spans="1:26">
      <c r="A37">
        <v>25</v>
      </c>
      <c r="B37">
        <f t="shared" si="4"/>
        <v>-1.5463409188154476E-3</v>
      </c>
      <c r="C37">
        <f t="shared" si="3"/>
        <v>6.6632704664137399E-3</v>
      </c>
      <c r="D37">
        <f t="shared" si="3"/>
        <v>1.7344076593112129E-2</v>
      </c>
      <c r="E37">
        <f t="shared" si="3"/>
        <v>2.9768198174612071E-2</v>
      </c>
      <c r="F37">
        <f t="shared" si="3"/>
        <v>4.3088951856965929E-2</v>
      </c>
      <c r="G37">
        <f t="shared" si="3"/>
        <v>5.6398550290307631E-2</v>
      </c>
      <c r="H37">
        <f t="shared" si="3"/>
        <v>6.8789966336556291E-2</v>
      </c>
      <c r="I37">
        <f t="shared" si="3"/>
        <v>7.9418745469943319E-2</v>
      </c>
      <c r="J37">
        <f t="shared" si="3"/>
        <v>8.7560553957416409E-2</v>
      </c>
      <c r="K37">
        <f t="shared" si="3"/>
        <v>9.2660541005528979E-2</v>
      </c>
      <c r="L37">
        <f t="shared" si="3"/>
        <v>9.4371150925079195E-2</v>
      </c>
      <c r="M37">
        <f t="shared" si="3"/>
        <v>9.2575808476966309E-2</v>
      </c>
      <c r="N37">
        <f t="shared" si="3"/>
        <v>8.7396863282085568E-2</v>
      </c>
      <c r="O37">
        <f t="shared" si="3"/>
        <v>7.9187251896856409E-2</v>
      </c>
      <c r="P37">
        <f t="shared" si="3"/>
        <v>6.8506445770157992E-2</v>
      </c>
      <c r="Q37">
        <f t="shared" si="3"/>
        <v>5.6082324188658078E-2</v>
      </c>
      <c r="R37">
        <f t="shared" si="3"/>
        <v>4.276157050630422E-2</v>
      </c>
      <c r="S37">
        <f t="shared" si="3"/>
        <v>2.945197207296249E-2</v>
      </c>
      <c r="T37">
        <f t="shared" si="3"/>
        <v>1.706055602671383E-2</v>
      </c>
      <c r="U37">
        <f t="shared" si="3"/>
        <v>6.4317768933268016E-3</v>
      </c>
      <c r="V37">
        <f t="shared" si="3"/>
        <v>-1.7100315941462885E-3</v>
      </c>
      <c r="W37">
        <f t="shared" si="3"/>
        <v>-6.8100186422588582E-3</v>
      </c>
      <c r="X37">
        <f t="shared" si="3"/>
        <v>-8.5206285618090738E-3</v>
      </c>
      <c r="Y37">
        <f t="shared" si="3"/>
        <v>-6.7252861136961883E-3</v>
      </c>
      <c r="Z37">
        <f t="shared" si="3"/>
        <v>-1.5463409188154476E-3</v>
      </c>
    </row>
    <row r="38" spans="1:26">
      <c r="A38">
        <v>30</v>
      </c>
      <c r="B38">
        <f t="shared" si="4"/>
        <v>8.9225232978170643E-3</v>
      </c>
      <c r="C38">
        <f t="shared" si="3"/>
        <v>1.7132134683046252E-2</v>
      </c>
      <c r="D38">
        <f t="shared" si="3"/>
        <v>2.7812940809744641E-2</v>
      </c>
      <c r="E38">
        <f t="shared" si="3"/>
        <v>4.0237062391244582E-2</v>
      </c>
      <c r="F38">
        <f t="shared" si="3"/>
        <v>5.3557816073598455E-2</v>
      </c>
      <c r="G38">
        <f t="shared" si="3"/>
        <v>6.6867414506940143E-2</v>
      </c>
      <c r="H38">
        <f t="shared" si="3"/>
        <v>7.9258830553188817E-2</v>
      </c>
      <c r="I38">
        <f t="shared" si="3"/>
        <v>8.9887609686575845E-2</v>
      </c>
      <c r="J38">
        <f t="shared" si="3"/>
        <v>9.8029418174048935E-2</v>
      </c>
      <c r="K38">
        <f t="shared" si="3"/>
        <v>0.1031294052221615</v>
      </c>
      <c r="L38">
        <f t="shared" si="3"/>
        <v>0.10484001514171172</v>
      </c>
      <c r="M38">
        <f t="shared" si="3"/>
        <v>0.10304467269359883</v>
      </c>
      <c r="N38">
        <f t="shared" si="3"/>
        <v>9.7865727498718094E-2</v>
      </c>
      <c r="O38">
        <f t="shared" si="3"/>
        <v>8.9656116113488921E-2</v>
      </c>
      <c r="P38">
        <f t="shared" si="3"/>
        <v>7.8975309986790504E-2</v>
      </c>
      <c r="Q38">
        <f t="shared" si="3"/>
        <v>6.655118840529059E-2</v>
      </c>
      <c r="R38">
        <f t="shared" si="3"/>
        <v>5.3230434722936731E-2</v>
      </c>
      <c r="S38">
        <f t="shared" si="3"/>
        <v>3.9920836289595002E-2</v>
      </c>
      <c r="T38">
        <f t="shared" si="3"/>
        <v>2.7529420243346342E-2</v>
      </c>
      <c r="U38">
        <f t="shared" si="3"/>
        <v>1.6900641109959313E-2</v>
      </c>
      <c r="V38">
        <f t="shared" si="3"/>
        <v>8.7588326224862234E-3</v>
      </c>
      <c r="W38">
        <f t="shared" si="3"/>
        <v>3.6588455743736537E-3</v>
      </c>
      <c r="X38">
        <f t="shared" si="3"/>
        <v>1.9482356548234381E-3</v>
      </c>
      <c r="Y38">
        <f t="shared" si="3"/>
        <v>3.7435781029363235E-3</v>
      </c>
      <c r="Z38">
        <f t="shared" si="3"/>
        <v>8.9225232978170643E-3</v>
      </c>
    </row>
    <row r="39" spans="1:26">
      <c r="A39">
        <v>35</v>
      </c>
      <c r="B39">
        <f t="shared" si="4"/>
        <v>1.9649829051114537E-2</v>
      </c>
      <c r="C39">
        <f t="shared" si="3"/>
        <v>2.7859440436343696E-2</v>
      </c>
      <c r="D39">
        <f t="shared" si="3"/>
        <v>3.8540246563042113E-2</v>
      </c>
      <c r="E39">
        <f t="shared" si="3"/>
        <v>5.0964368144542055E-2</v>
      </c>
      <c r="F39">
        <f t="shared" si="3"/>
        <v>6.4285121826895913E-2</v>
      </c>
      <c r="G39">
        <f t="shared" si="3"/>
        <v>7.7594720260237601E-2</v>
      </c>
      <c r="H39">
        <f t="shared" si="3"/>
        <v>8.9986136306486275E-2</v>
      </c>
      <c r="I39">
        <f t="shared" si="3"/>
        <v>0.1006149154398733</v>
      </c>
      <c r="J39">
        <f t="shared" si="3"/>
        <v>0.10875672392734639</v>
      </c>
      <c r="K39">
        <f t="shared" si="3"/>
        <v>0.11385671097545896</v>
      </c>
      <c r="L39">
        <f t="shared" si="3"/>
        <v>0.11556732089500918</v>
      </c>
      <c r="M39">
        <f t="shared" si="3"/>
        <v>0.11377197844689629</v>
      </c>
      <c r="N39">
        <f t="shared" si="3"/>
        <v>0.10859303325201555</v>
      </c>
      <c r="O39">
        <f t="shared" si="3"/>
        <v>0.10038342186678638</v>
      </c>
      <c r="P39">
        <f t="shared" si="3"/>
        <v>8.9702615740087963E-2</v>
      </c>
      <c r="Q39">
        <f t="shared" si="3"/>
        <v>7.7278494158588049E-2</v>
      </c>
      <c r="R39">
        <f t="shared" si="3"/>
        <v>6.3957740476234204E-2</v>
      </c>
      <c r="S39">
        <f t="shared" si="3"/>
        <v>5.0648142042892474E-2</v>
      </c>
      <c r="T39">
        <f t="shared" si="3"/>
        <v>3.8256725996643814E-2</v>
      </c>
      <c r="U39">
        <f t="shared" si="3"/>
        <v>2.7627946863256814E-2</v>
      </c>
      <c r="V39">
        <f t="shared" si="3"/>
        <v>1.9486138375783696E-2</v>
      </c>
      <c r="W39">
        <f t="shared" si="3"/>
        <v>1.4386151327671126E-2</v>
      </c>
      <c r="X39">
        <f t="shared" si="3"/>
        <v>1.2675541408120911E-2</v>
      </c>
      <c r="Y39">
        <f t="shared" si="3"/>
        <v>1.4470883856233796E-2</v>
      </c>
      <c r="Z39">
        <f t="shared" si="3"/>
        <v>1.9649829051114537E-2</v>
      </c>
    </row>
    <row r="40" spans="1:26">
      <c r="A40">
        <v>40</v>
      </c>
      <c r="B40">
        <f t="shared" si="4"/>
        <v>3.091216513691511E-2</v>
      </c>
      <c r="C40">
        <f t="shared" si="3"/>
        <v>3.9121776522144297E-2</v>
      </c>
      <c r="D40">
        <f t="shared" si="3"/>
        <v>4.9802582648842686E-2</v>
      </c>
      <c r="E40">
        <f t="shared" si="3"/>
        <v>6.2226704230342628E-2</v>
      </c>
      <c r="F40">
        <f t="shared" si="3"/>
        <v>7.5547457912696486E-2</v>
      </c>
      <c r="G40">
        <f t="shared" si="3"/>
        <v>8.8857056346038188E-2</v>
      </c>
      <c r="H40">
        <f t="shared" si="3"/>
        <v>0.10124847239228685</v>
      </c>
      <c r="I40">
        <f t="shared" si="3"/>
        <v>0.11187725152567388</v>
      </c>
      <c r="J40">
        <f t="shared" si="3"/>
        <v>0.12001906001314697</v>
      </c>
      <c r="K40">
        <f t="shared" si="3"/>
        <v>0.12511904706125954</v>
      </c>
      <c r="L40">
        <f t="shared" si="3"/>
        <v>0.12682965698080975</v>
      </c>
      <c r="M40">
        <f t="shared" si="3"/>
        <v>0.12503431453269687</v>
      </c>
      <c r="N40">
        <f t="shared" si="3"/>
        <v>0.11985536933781613</v>
      </c>
      <c r="O40">
        <f t="shared" si="3"/>
        <v>0.11164575795258697</v>
      </c>
      <c r="P40">
        <f t="shared" si="3"/>
        <v>0.10096495182588855</v>
      </c>
      <c r="Q40">
        <f t="shared" si="3"/>
        <v>8.8540830244388635E-2</v>
      </c>
      <c r="R40">
        <f t="shared" si="3"/>
        <v>7.5220076562034777E-2</v>
      </c>
      <c r="S40">
        <f t="shared" si="3"/>
        <v>6.1910478128693047E-2</v>
      </c>
      <c r="T40">
        <f t="shared" si="3"/>
        <v>4.9519062082444387E-2</v>
      </c>
      <c r="U40">
        <f t="shared" si="3"/>
        <v>3.8890282949057386E-2</v>
      </c>
      <c r="V40">
        <f t="shared" si="3"/>
        <v>3.0748474461584269E-2</v>
      </c>
      <c r="W40">
        <f t="shared" si="3"/>
        <v>2.5648487413471699E-2</v>
      </c>
      <c r="X40">
        <f t="shared" si="3"/>
        <v>2.3937877493921483E-2</v>
      </c>
      <c r="Y40">
        <f t="shared" si="3"/>
        <v>2.5733219942034369E-2</v>
      </c>
      <c r="Z40">
        <f t="shared" si="3"/>
        <v>3.091216513691511E-2</v>
      </c>
    </row>
    <row r="41" spans="1:26">
      <c r="A41">
        <v>45</v>
      </c>
      <c r="B41">
        <f t="shared" si="4"/>
        <v>4.2827618865328862E-2</v>
      </c>
      <c r="C41">
        <f t="shared" si="3"/>
        <v>5.1037230250558022E-2</v>
      </c>
      <c r="D41">
        <f t="shared" si="3"/>
        <v>6.1718036377256438E-2</v>
      </c>
      <c r="E41">
        <f t="shared" si="3"/>
        <v>7.4142157958756352E-2</v>
      </c>
      <c r="F41">
        <f t="shared" si="3"/>
        <v>8.7462911641110225E-2</v>
      </c>
      <c r="G41">
        <f t="shared" si="3"/>
        <v>0.10077251007445191</v>
      </c>
      <c r="H41">
        <f t="shared" si="3"/>
        <v>0.11316392612070059</v>
      </c>
      <c r="I41">
        <f t="shared" si="3"/>
        <v>0.12379270525408761</v>
      </c>
      <c r="J41">
        <f t="shared" si="3"/>
        <v>0.1319345137415607</v>
      </c>
      <c r="K41">
        <f t="shared" si="3"/>
        <v>0.13703450078967327</v>
      </c>
      <c r="L41">
        <f t="shared" si="3"/>
        <v>0.13874511070922349</v>
      </c>
      <c r="M41">
        <f t="shared" si="3"/>
        <v>0.1369497682611106</v>
      </c>
      <c r="N41">
        <f t="shared" si="3"/>
        <v>0.13177082306622986</v>
      </c>
      <c r="O41">
        <f t="shared" si="3"/>
        <v>0.1235612116810007</v>
      </c>
      <c r="P41">
        <f t="shared" si="3"/>
        <v>0.11288040555430227</v>
      </c>
      <c r="Q41">
        <f t="shared" si="3"/>
        <v>0.10045628397280236</v>
      </c>
      <c r="R41">
        <f t="shared" si="3"/>
        <v>8.7135530290448501E-2</v>
      </c>
      <c r="S41">
        <f t="shared" si="3"/>
        <v>7.38259318571068E-2</v>
      </c>
      <c r="T41">
        <f t="shared" si="3"/>
        <v>6.1434515810858126E-2</v>
      </c>
      <c r="U41">
        <f t="shared" si="3"/>
        <v>5.0805736677471111E-2</v>
      </c>
      <c r="V41">
        <f t="shared" si="3"/>
        <v>4.2663928189998035E-2</v>
      </c>
      <c r="W41">
        <f t="shared" si="3"/>
        <v>3.7563941141885437E-2</v>
      </c>
      <c r="X41">
        <f t="shared" si="3"/>
        <v>3.585333122233525E-2</v>
      </c>
      <c r="Y41">
        <f t="shared" si="3"/>
        <v>3.7648673670448107E-2</v>
      </c>
      <c r="Z41">
        <f t="shared" si="3"/>
        <v>4.2827618865328848E-2</v>
      </c>
    </row>
    <row r="42" spans="1:26">
      <c r="A42">
        <v>50</v>
      </c>
      <c r="B42">
        <f t="shared" si="4"/>
        <v>5.5431479569539616E-2</v>
      </c>
      <c r="C42">
        <f t="shared" si="3"/>
        <v>6.3641090954768789E-2</v>
      </c>
      <c r="D42">
        <f t="shared" si="3"/>
        <v>7.4321897081467192E-2</v>
      </c>
      <c r="E42">
        <f t="shared" si="3"/>
        <v>8.6746018662967134E-2</v>
      </c>
      <c r="F42">
        <f t="shared" si="3"/>
        <v>0.10006677234532099</v>
      </c>
      <c r="G42">
        <f t="shared" si="3"/>
        <v>0.11337637077866268</v>
      </c>
      <c r="H42">
        <f t="shared" si="3"/>
        <v>0.12576778682491135</v>
      </c>
      <c r="I42">
        <f t="shared" si="3"/>
        <v>0.13639656595829838</v>
      </c>
      <c r="J42">
        <f t="shared" si="3"/>
        <v>0.14453837444577147</v>
      </c>
      <c r="K42">
        <f t="shared" si="3"/>
        <v>0.14963836149388404</v>
      </c>
      <c r="L42">
        <f t="shared" si="3"/>
        <v>0.15134897141343426</v>
      </c>
      <c r="M42">
        <f t="shared" si="3"/>
        <v>0.14955362896532137</v>
      </c>
      <c r="N42">
        <f t="shared" si="3"/>
        <v>0.14437468377044063</v>
      </c>
      <c r="O42">
        <f t="shared" si="3"/>
        <v>0.13616507238521147</v>
      </c>
      <c r="P42">
        <f t="shared" si="3"/>
        <v>0.12548426625851306</v>
      </c>
      <c r="Q42">
        <f t="shared" si="3"/>
        <v>0.11306014467701313</v>
      </c>
      <c r="R42">
        <f t="shared" si="3"/>
        <v>9.9739390994659283E-2</v>
      </c>
      <c r="S42">
        <f t="shared" si="3"/>
        <v>8.6429792561317553E-2</v>
      </c>
      <c r="T42">
        <f t="shared" si="3"/>
        <v>7.4038376515068893E-2</v>
      </c>
      <c r="U42">
        <f t="shared" si="3"/>
        <v>6.3409597381681879E-2</v>
      </c>
      <c r="V42">
        <f t="shared" si="3"/>
        <v>5.5267788894208775E-2</v>
      </c>
      <c r="W42">
        <f t="shared" si="3"/>
        <v>5.0167801846096205E-2</v>
      </c>
      <c r="X42">
        <f t="shared" si="3"/>
        <v>4.8457191926545989E-2</v>
      </c>
      <c r="Y42">
        <f t="shared" si="3"/>
        <v>5.0252534374658875E-2</v>
      </c>
      <c r="Z42">
        <f t="shared" si="3"/>
        <v>5.5431479569539616E-2</v>
      </c>
    </row>
    <row r="43" spans="1:26">
      <c r="A43">
        <v>55</v>
      </c>
      <c r="B43">
        <f t="shared" si="4"/>
        <v>6.8711020265448536E-2</v>
      </c>
      <c r="C43">
        <f t="shared" si="3"/>
        <v>7.6920631650677709E-2</v>
      </c>
      <c r="D43">
        <f t="shared" si="3"/>
        <v>8.7601437777376112E-2</v>
      </c>
      <c r="E43">
        <f t="shared" si="3"/>
        <v>0.10002555935887605</v>
      </c>
      <c r="F43">
        <f t="shared" si="3"/>
        <v>0.11334631304122991</v>
      </c>
      <c r="G43">
        <f t="shared" si="3"/>
        <v>0.12665591147457161</v>
      </c>
      <c r="H43">
        <f t="shared" si="3"/>
        <v>0.13904732752082027</v>
      </c>
      <c r="I43">
        <f t="shared" si="3"/>
        <v>0.1496761066542073</v>
      </c>
      <c r="J43">
        <f t="shared" si="3"/>
        <v>0.15781791514168039</v>
      </c>
      <c r="K43">
        <f t="shared" si="3"/>
        <v>0.16291790218979296</v>
      </c>
      <c r="L43">
        <f t="shared" si="3"/>
        <v>0.16462851210934318</v>
      </c>
      <c r="M43">
        <f t="shared" si="3"/>
        <v>0.16283316966123029</v>
      </c>
      <c r="N43">
        <f t="shared" si="3"/>
        <v>0.15765422446634955</v>
      </c>
      <c r="O43">
        <f t="shared" si="3"/>
        <v>0.14944461308112039</v>
      </c>
      <c r="P43">
        <f t="shared" si="3"/>
        <v>0.13876380695442198</v>
      </c>
      <c r="Q43">
        <f t="shared" si="3"/>
        <v>0.12633968537292206</v>
      </c>
      <c r="R43">
        <f t="shared" si="3"/>
        <v>0.1130189316905682</v>
      </c>
      <c r="S43">
        <f t="shared" si="3"/>
        <v>9.9709333257226473E-2</v>
      </c>
      <c r="T43">
        <f t="shared" si="3"/>
        <v>8.7317917210977813E-2</v>
      </c>
      <c r="U43">
        <f t="shared" si="3"/>
        <v>7.6689138077590799E-2</v>
      </c>
      <c r="V43">
        <f t="shared" si="3"/>
        <v>6.8547329590117695E-2</v>
      </c>
      <c r="W43">
        <f t="shared" si="3"/>
        <v>6.3447342542005125E-2</v>
      </c>
      <c r="X43">
        <f t="shared" si="3"/>
        <v>6.173673262245491E-2</v>
      </c>
      <c r="Y43">
        <f t="shared" si="3"/>
        <v>6.3532075070567795E-2</v>
      </c>
      <c r="Z43">
        <f t="shared" si="3"/>
        <v>6.8711020265448536E-2</v>
      </c>
    </row>
    <row r="44" spans="1:26">
      <c r="A44">
        <v>60</v>
      </c>
      <c r="B44">
        <f t="shared" si="4"/>
        <v>8.2623262931833169E-2</v>
      </c>
      <c r="C44">
        <f t="shared" si="3"/>
        <v>9.0832874317062329E-2</v>
      </c>
      <c r="D44">
        <f t="shared" si="3"/>
        <v>0.10151368044376075</v>
      </c>
      <c r="E44">
        <f t="shared" si="3"/>
        <v>0.11393780202526066</v>
      </c>
      <c r="F44">
        <f t="shared" si="3"/>
        <v>0.12725855570761452</v>
      </c>
      <c r="G44">
        <f t="shared" si="3"/>
        <v>0.14056815414095622</v>
      </c>
      <c r="H44">
        <f t="shared" si="3"/>
        <v>0.15295957018720491</v>
      </c>
      <c r="I44">
        <f t="shared" ref="C44:Z49" si="5" xml:space="preserve"> $A$5*(-SIN(RADIANS(I$32))) + $A$6*COS(RADIANS(I$32)) + $A$7+ $A$8*COS(RADIANS($A44)) + $A$9*(1/TAN(RADIANS($A44)))- ($B$5*(-SIN(RADIANS(I$32))) + $B$6*COS(RADIANS(I$32)) + $B$7+ $B$8*COS(RADIANS($A44)) + $B$9*(1/TAN(RADIANS($A44))))</f>
        <v>0.16358834932059194</v>
      </c>
      <c r="J44">
        <f t="shared" si="5"/>
        <v>0.17173015780806503</v>
      </c>
      <c r="K44">
        <f t="shared" si="5"/>
        <v>0.1768301448561776</v>
      </c>
      <c r="L44">
        <f t="shared" si="5"/>
        <v>0.17854075477572781</v>
      </c>
      <c r="M44">
        <f t="shared" si="5"/>
        <v>0.17674541232761493</v>
      </c>
      <c r="N44">
        <f t="shared" si="5"/>
        <v>0.17156646713273419</v>
      </c>
      <c r="O44">
        <f t="shared" si="5"/>
        <v>0.163356855747505</v>
      </c>
      <c r="P44">
        <f t="shared" si="5"/>
        <v>0.15267604962080658</v>
      </c>
      <c r="Q44">
        <f t="shared" si="5"/>
        <v>0.14025192803930667</v>
      </c>
      <c r="R44">
        <f t="shared" si="5"/>
        <v>0.12693117435695281</v>
      </c>
      <c r="S44">
        <f t="shared" si="5"/>
        <v>0.11362157592361111</v>
      </c>
      <c r="T44">
        <f t="shared" si="5"/>
        <v>0.10123015987736243</v>
      </c>
      <c r="U44">
        <f t="shared" si="5"/>
        <v>9.0601380743975418E-2</v>
      </c>
      <c r="V44">
        <f t="shared" si="5"/>
        <v>8.2459572256502328E-2</v>
      </c>
      <c r="W44">
        <f t="shared" si="5"/>
        <v>7.7359585208389745E-2</v>
      </c>
      <c r="X44">
        <f t="shared" si="5"/>
        <v>7.5648975288839543E-2</v>
      </c>
      <c r="Y44">
        <f t="shared" si="5"/>
        <v>7.7444317736952414E-2</v>
      </c>
      <c r="Z44">
        <f t="shared" si="5"/>
        <v>8.2623262931833155E-2</v>
      </c>
    </row>
    <row r="45" spans="1:26">
      <c r="A45">
        <v>65</v>
      </c>
      <c r="B45">
        <f t="shared" si="4"/>
        <v>9.710492006480291E-2</v>
      </c>
      <c r="C45">
        <f t="shared" si="5"/>
        <v>0.10531453145003207</v>
      </c>
      <c r="D45">
        <f t="shared" si="5"/>
        <v>0.11599533757673047</v>
      </c>
      <c r="E45">
        <f t="shared" si="5"/>
        <v>0.12841945915823039</v>
      </c>
      <c r="F45">
        <f t="shared" si="5"/>
        <v>0.14174021284058427</v>
      </c>
      <c r="G45">
        <f t="shared" si="5"/>
        <v>0.15504981127392595</v>
      </c>
      <c r="H45">
        <f t="shared" si="5"/>
        <v>0.16744122732017463</v>
      </c>
      <c r="I45">
        <f t="shared" si="5"/>
        <v>0.17807000645356166</v>
      </c>
      <c r="J45">
        <f t="shared" si="5"/>
        <v>0.18621181494103475</v>
      </c>
      <c r="K45">
        <f t="shared" si="5"/>
        <v>0.19131180198914732</v>
      </c>
      <c r="L45">
        <f t="shared" si="5"/>
        <v>0.19302241190869754</v>
      </c>
      <c r="M45">
        <f t="shared" si="5"/>
        <v>0.19122706946058465</v>
      </c>
      <c r="N45">
        <f t="shared" si="5"/>
        <v>0.18604812426570391</v>
      </c>
      <c r="O45">
        <f t="shared" si="5"/>
        <v>0.17783851288047473</v>
      </c>
      <c r="P45">
        <f t="shared" si="5"/>
        <v>0.16715770675377631</v>
      </c>
      <c r="Q45">
        <f t="shared" si="5"/>
        <v>0.15473358517227639</v>
      </c>
      <c r="R45">
        <f t="shared" si="5"/>
        <v>0.14141283148992256</v>
      </c>
      <c r="S45">
        <f t="shared" si="5"/>
        <v>0.12810323305658083</v>
      </c>
      <c r="T45">
        <f t="shared" si="5"/>
        <v>0.11571181701033217</v>
      </c>
      <c r="U45">
        <f t="shared" si="5"/>
        <v>0.10508303787694516</v>
      </c>
      <c r="V45">
        <f t="shared" si="5"/>
        <v>9.6941229389472069E-2</v>
      </c>
      <c r="W45">
        <f t="shared" si="5"/>
        <v>9.1841242341359486E-2</v>
      </c>
      <c r="X45">
        <f t="shared" si="5"/>
        <v>9.0130632421809284E-2</v>
      </c>
      <c r="Y45">
        <f t="shared" si="5"/>
        <v>9.1925974869922156E-2</v>
      </c>
      <c r="Z45">
        <f t="shared" si="5"/>
        <v>9.7104920064802897E-2</v>
      </c>
    </row>
    <row r="46" spans="1:26">
      <c r="A46">
        <v>70</v>
      </c>
      <c r="B46">
        <f t="shared" si="4"/>
        <v>0.1120784509004632</v>
      </c>
      <c r="C46">
        <f t="shared" si="5"/>
        <v>0.12028806228569236</v>
      </c>
      <c r="D46">
        <f t="shared" si="5"/>
        <v>0.13096886841239078</v>
      </c>
      <c r="E46">
        <f t="shared" si="5"/>
        <v>0.14339298999389069</v>
      </c>
      <c r="F46">
        <f t="shared" si="5"/>
        <v>0.15671374367624458</v>
      </c>
      <c r="G46">
        <f t="shared" si="5"/>
        <v>0.17002334210958625</v>
      </c>
      <c r="H46">
        <f t="shared" si="5"/>
        <v>0.18241475815583494</v>
      </c>
      <c r="I46">
        <f t="shared" si="5"/>
        <v>0.19304353728922197</v>
      </c>
      <c r="J46">
        <f t="shared" si="5"/>
        <v>0.20118534577669506</v>
      </c>
      <c r="K46">
        <f t="shared" si="5"/>
        <v>0.20628533282480763</v>
      </c>
      <c r="L46">
        <f t="shared" si="5"/>
        <v>0.20799594274435784</v>
      </c>
      <c r="M46">
        <f t="shared" si="5"/>
        <v>0.20620060029624496</v>
      </c>
      <c r="N46">
        <f t="shared" si="5"/>
        <v>0.20102165510136422</v>
      </c>
      <c r="O46">
        <f t="shared" si="5"/>
        <v>0.19281204371613503</v>
      </c>
      <c r="P46">
        <f t="shared" si="5"/>
        <v>0.18213123758943661</v>
      </c>
      <c r="Q46">
        <f t="shared" si="5"/>
        <v>0.1697071160079367</v>
      </c>
      <c r="R46">
        <f t="shared" si="5"/>
        <v>0.15638636232558284</v>
      </c>
      <c r="S46">
        <f t="shared" si="5"/>
        <v>0.14307676389224114</v>
      </c>
      <c r="T46">
        <f t="shared" si="5"/>
        <v>0.13068534784599245</v>
      </c>
      <c r="U46">
        <f t="shared" si="5"/>
        <v>0.12005656871260545</v>
      </c>
      <c r="V46">
        <f t="shared" si="5"/>
        <v>0.11191476022513236</v>
      </c>
      <c r="W46">
        <f t="shared" si="5"/>
        <v>0.10681477317701978</v>
      </c>
      <c r="X46">
        <f t="shared" si="5"/>
        <v>0.10510416325746957</v>
      </c>
      <c r="Y46">
        <f t="shared" si="5"/>
        <v>0.10689950570558245</v>
      </c>
      <c r="Z46">
        <f t="shared" si="5"/>
        <v>0.11207845090046319</v>
      </c>
    </row>
    <row r="47" spans="1:26">
      <c r="A47">
        <v>75</v>
      </c>
      <c r="B47">
        <f t="shared" si="4"/>
        <v>0.12745606956436617</v>
      </c>
      <c r="C47">
        <f t="shared" si="5"/>
        <v>0.13566568094959533</v>
      </c>
      <c r="D47">
        <f t="shared" si="5"/>
        <v>0.14634648707629372</v>
      </c>
      <c r="E47">
        <f t="shared" si="5"/>
        <v>0.15877060865779366</v>
      </c>
      <c r="F47">
        <f t="shared" si="5"/>
        <v>0.17209136234014752</v>
      </c>
      <c r="G47">
        <f t="shared" si="5"/>
        <v>0.18540096077348922</v>
      </c>
      <c r="H47">
        <f t="shared" si="5"/>
        <v>0.19779237681973788</v>
      </c>
      <c r="I47">
        <f t="shared" si="5"/>
        <v>0.20842115595312491</v>
      </c>
      <c r="J47">
        <f t="shared" si="5"/>
        <v>0.216562964440598</v>
      </c>
      <c r="K47">
        <f t="shared" si="5"/>
        <v>0.22166295148871057</v>
      </c>
      <c r="L47">
        <f t="shared" si="5"/>
        <v>0.22337356140826078</v>
      </c>
      <c r="M47">
        <f t="shared" si="5"/>
        <v>0.2215782189601479</v>
      </c>
      <c r="N47">
        <f t="shared" si="5"/>
        <v>0.21639927376526716</v>
      </c>
      <c r="O47">
        <f t="shared" si="5"/>
        <v>0.208189662380038</v>
      </c>
      <c r="P47">
        <f t="shared" si="5"/>
        <v>0.19750885625333958</v>
      </c>
      <c r="Q47">
        <f t="shared" si="5"/>
        <v>0.18508473467183967</v>
      </c>
      <c r="R47">
        <f t="shared" si="5"/>
        <v>0.17176398098948581</v>
      </c>
      <c r="S47">
        <f t="shared" si="5"/>
        <v>0.15845438255614408</v>
      </c>
      <c r="T47">
        <f t="shared" si="5"/>
        <v>0.14606296650989542</v>
      </c>
      <c r="U47">
        <f t="shared" si="5"/>
        <v>0.13543418737650842</v>
      </c>
      <c r="V47">
        <f t="shared" si="5"/>
        <v>0.12729237888903533</v>
      </c>
      <c r="W47">
        <f t="shared" si="5"/>
        <v>0.12219239184092273</v>
      </c>
      <c r="X47">
        <f t="shared" si="5"/>
        <v>0.12048178192137253</v>
      </c>
      <c r="Y47">
        <f t="shared" si="5"/>
        <v>0.1222771243694854</v>
      </c>
      <c r="Z47">
        <f t="shared" si="5"/>
        <v>0.12745606956436614</v>
      </c>
    </row>
    <row r="48" spans="1:26">
      <c r="A48">
        <v>80</v>
      </c>
      <c r="B48">
        <f t="shared" si="4"/>
        <v>0.14314262407556128</v>
      </c>
      <c r="C48">
        <f t="shared" si="5"/>
        <v>0.15135223546079044</v>
      </c>
      <c r="D48">
        <f t="shared" si="5"/>
        <v>0.16203304158748885</v>
      </c>
      <c r="E48">
        <f t="shared" si="5"/>
        <v>0.17445716316898877</v>
      </c>
      <c r="F48">
        <f t="shared" si="5"/>
        <v>0.18777791685134262</v>
      </c>
      <c r="G48">
        <f t="shared" si="5"/>
        <v>0.20108751528468433</v>
      </c>
      <c r="H48">
        <f t="shared" si="5"/>
        <v>0.21347893133093299</v>
      </c>
      <c r="I48">
        <f t="shared" si="5"/>
        <v>0.22410771046432004</v>
      </c>
      <c r="J48">
        <f t="shared" si="5"/>
        <v>0.23224951895179313</v>
      </c>
      <c r="K48">
        <f t="shared" si="5"/>
        <v>0.23734950599990567</v>
      </c>
      <c r="L48">
        <f t="shared" si="5"/>
        <v>0.23906011591945592</v>
      </c>
      <c r="M48">
        <f t="shared" si="5"/>
        <v>0.237264773471343</v>
      </c>
      <c r="N48">
        <f t="shared" si="5"/>
        <v>0.23208582827646229</v>
      </c>
      <c r="O48">
        <f t="shared" si="5"/>
        <v>0.2238762168912331</v>
      </c>
      <c r="P48">
        <f t="shared" si="5"/>
        <v>0.21319541076453469</v>
      </c>
      <c r="Q48">
        <f t="shared" si="5"/>
        <v>0.20077128918303477</v>
      </c>
      <c r="R48">
        <f t="shared" si="5"/>
        <v>0.18745053550068091</v>
      </c>
      <c r="S48">
        <f t="shared" si="5"/>
        <v>0.17414093706733921</v>
      </c>
      <c r="T48">
        <f t="shared" si="5"/>
        <v>0.16174952102109053</v>
      </c>
      <c r="U48">
        <f t="shared" si="5"/>
        <v>0.15112074188770352</v>
      </c>
      <c r="V48">
        <f t="shared" si="5"/>
        <v>0.14297893340023043</v>
      </c>
      <c r="W48">
        <f t="shared" si="5"/>
        <v>0.13787894635211784</v>
      </c>
      <c r="X48">
        <f t="shared" si="5"/>
        <v>0.13616833643256765</v>
      </c>
      <c r="Y48">
        <f t="shared" si="5"/>
        <v>0.13796367888068051</v>
      </c>
      <c r="Z48">
        <f t="shared" si="5"/>
        <v>0.14314262407556125</v>
      </c>
    </row>
    <row r="49" spans="1:26">
      <c r="A49">
        <v>85</v>
      </c>
      <c r="B49">
        <f t="shared" si="4"/>
        <v>0.15903783439427213</v>
      </c>
      <c r="C49">
        <f t="shared" si="5"/>
        <v>0.16724744577950129</v>
      </c>
      <c r="D49">
        <f t="shared" si="5"/>
        <v>0.17792825190619971</v>
      </c>
      <c r="E49">
        <f t="shared" si="5"/>
        <v>0.19035237348769962</v>
      </c>
      <c r="F49">
        <f t="shared" si="5"/>
        <v>0.20367312717005348</v>
      </c>
      <c r="G49">
        <f t="shared" si="5"/>
        <v>0.21698272560339518</v>
      </c>
      <c r="H49">
        <f t="shared" si="5"/>
        <v>0.22937414164964387</v>
      </c>
      <c r="I49">
        <f t="shared" si="5"/>
        <v>0.24000292078303087</v>
      </c>
      <c r="J49">
        <f t="shared" si="5"/>
        <v>0.24814472927050396</v>
      </c>
      <c r="K49">
        <f t="shared" si="5"/>
        <v>0.25324471631861656</v>
      </c>
      <c r="L49">
        <f t="shared" si="5"/>
        <v>0.25495532623816675</v>
      </c>
      <c r="M49">
        <f t="shared" si="5"/>
        <v>0.25315998379005389</v>
      </c>
      <c r="N49">
        <f t="shared" si="5"/>
        <v>0.24798103859517312</v>
      </c>
      <c r="O49">
        <f t="shared" si="5"/>
        <v>0.23977142720994396</v>
      </c>
      <c r="P49">
        <f t="shared" si="5"/>
        <v>0.22909062108324554</v>
      </c>
      <c r="Q49">
        <f t="shared" si="5"/>
        <v>0.21666649950174563</v>
      </c>
      <c r="R49">
        <f t="shared" si="5"/>
        <v>0.20334574581939177</v>
      </c>
      <c r="S49">
        <f t="shared" si="5"/>
        <v>0.19003614738605007</v>
      </c>
      <c r="T49">
        <f t="shared" si="5"/>
        <v>0.17764473133980141</v>
      </c>
      <c r="U49">
        <f t="shared" si="5"/>
        <v>0.16701595220641438</v>
      </c>
      <c r="V49">
        <f t="shared" si="5"/>
        <v>0.15887414371894129</v>
      </c>
      <c r="W49">
        <f t="shared" si="5"/>
        <v>0.15377415667082872</v>
      </c>
      <c r="X49">
        <f t="shared" si="5"/>
        <v>0.15206354675127851</v>
      </c>
      <c r="Y49">
        <f t="shared" si="5"/>
        <v>0.15385888919939139</v>
      </c>
      <c r="Z49">
        <f t="shared" si="5"/>
        <v>0.15903783439427213</v>
      </c>
    </row>
    <row r="51" spans="1:26">
      <c r="A51" t="s">
        <v>42</v>
      </c>
      <c r="B51">
        <v>0</v>
      </c>
      <c r="C51">
        <v>15</v>
      </c>
      <c r="D51">
        <v>30</v>
      </c>
      <c r="E51">
        <v>45</v>
      </c>
      <c r="F51">
        <v>60</v>
      </c>
      <c r="G51">
        <v>75</v>
      </c>
      <c r="H51">
        <v>90</v>
      </c>
      <c r="I51">
        <v>105</v>
      </c>
      <c r="J51">
        <v>120</v>
      </c>
      <c r="K51">
        <v>135</v>
      </c>
      <c r="L51">
        <v>150</v>
      </c>
      <c r="M51">
        <v>165</v>
      </c>
      <c r="N51">
        <v>180</v>
      </c>
      <c r="O51">
        <v>195</v>
      </c>
      <c r="P51">
        <v>210</v>
      </c>
      <c r="Q51">
        <v>225</v>
      </c>
      <c r="R51">
        <v>240</v>
      </c>
      <c r="S51">
        <v>255</v>
      </c>
      <c r="T51">
        <v>270</v>
      </c>
      <c r="U51">
        <v>285</v>
      </c>
      <c r="V51">
        <v>300</v>
      </c>
      <c r="W51">
        <v>315</v>
      </c>
      <c r="X51">
        <v>330</v>
      </c>
      <c r="Y51">
        <v>345</v>
      </c>
      <c r="Z51">
        <v>360</v>
      </c>
    </row>
    <row r="52" spans="1:26">
      <c r="A52">
        <v>5</v>
      </c>
      <c r="B52">
        <f>SQRT((B12^2)+(B33^2))</f>
        <v>0.12908002867265508</v>
      </c>
      <c r="C52">
        <f t="shared" ref="C52:Z63" si="6">SQRT((C12^2)+(C33^2))</f>
        <v>0.12389513808833498</v>
      </c>
      <c r="D52">
        <f t="shared" si="6"/>
        <v>0.11729594758888111</v>
      </c>
      <c r="E52">
        <f t="shared" si="6"/>
        <v>0.11011856511675631</v>
      </c>
      <c r="F52">
        <f t="shared" si="6"/>
        <v>0.10324702602580986</v>
      </c>
      <c r="G52">
        <f t="shared" si="6"/>
        <v>9.7437796384732447E-2</v>
      </c>
      <c r="H52">
        <f t="shared" si="6"/>
        <v>9.3124034447352969E-2</v>
      </c>
      <c r="I52">
        <f t="shared" si="6"/>
        <v>9.029507198137425E-2</v>
      </c>
      <c r="J52">
        <f t="shared" si="6"/>
        <v>8.8551723354664755E-2</v>
      </c>
      <c r="K52">
        <f t="shared" si="6"/>
        <v>8.733260579595413E-2</v>
      </c>
      <c r="L52">
        <f t="shared" si="6"/>
        <v>8.6192286141352506E-2</v>
      </c>
      <c r="M52">
        <f t="shared" si="6"/>
        <v>8.5011480433754477E-2</v>
      </c>
      <c r="N52">
        <f t="shared" si="6"/>
        <v>8.4084924746844009E-2</v>
      </c>
      <c r="O52">
        <f t="shared" si="6"/>
        <v>8.4061938922345203E-2</v>
      </c>
      <c r="P52">
        <f t="shared" si="6"/>
        <v>8.5714879545638861E-2</v>
      </c>
      <c r="Q52">
        <f t="shared" si="6"/>
        <v>8.9576871868430247E-2</v>
      </c>
      <c r="R52">
        <f t="shared" si="6"/>
        <v>9.5638028243734879E-2</v>
      </c>
      <c r="S52">
        <f t="shared" si="6"/>
        <v>0.10330878317222038</v>
      </c>
      <c r="T52">
        <f t="shared" si="6"/>
        <v>0.11163442321487416</v>
      </c>
      <c r="U52">
        <f t="shared" si="6"/>
        <v>0.11956857349927714</v>
      </c>
      <c r="V52">
        <f t="shared" si="6"/>
        <v>0.12617238606251088</v>
      </c>
      <c r="W52">
        <f t="shared" si="6"/>
        <v>0.1307255147928946</v>
      </c>
      <c r="X52">
        <f t="shared" si="6"/>
        <v>0.1327801475759415</v>
      </c>
      <c r="Y52">
        <f t="shared" si="6"/>
        <v>0.13218350108734922</v>
      </c>
      <c r="Z52">
        <f t="shared" si="6"/>
        <v>0.12908002867265508</v>
      </c>
    </row>
    <row r="53" spans="1:26">
      <c r="A53">
        <v>10</v>
      </c>
      <c r="B53">
        <f t="shared" ref="B53:Q68" si="7">SQRT((B13^2)+(B34^2))</f>
        <v>8.4637709083908857E-2</v>
      </c>
      <c r="C53">
        <f t="shared" si="7"/>
        <v>8.228286225457819E-2</v>
      </c>
      <c r="D53">
        <f t="shared" si="7"/>
        <v>7.9507117646857015E-2</v>
      </c>
      <c r="E53">
        <f t="shared" si="7"/>
        <v>7.7297343330641227E-2</v>
      </c>
      <c r="F53">
        <f t="shared" si="7"/>
        <v>7.6471156868147469E-2</v>
      </c>
      <c r="G53">
        <f t="shared" si="7"/>
        <v>7.734632586305952E-2</v>
      </c>
      <c r="H53">
        <f t="shared" si="7"/>
        <v>7.9588839613697851E-2</v>
      </c>
      <c r="I53">
        <f t="shared" si="7"/>
        <v>8.2372236823525763E-2</v>
      </c>
      <c r="J53">
        <f t="shared" si="7"/>
        <v>8.4709536607215891E-2</v>
      </c>
      <c r="K53">
        <f t="shared" si="7"/>
        <v>8.573992515888483E-2</v>
      </c>
      <c r="L53">
        <f t="shared" si="7"/>
        <v>8.4893120043122799E-2</v>
      </c>
      <c r="M53">
        <f t="shared" si="7"/>
        <v>8.1966668089046624E-2</v>
      </c>
      <c r="N53">
        <f t="shared" si="7"/>
        <v>7.7167749254739237E-2</v>
      </c>
      <c r="O53">
        <f t="shared" si="7"/>
        <v>7.1149998393397362E-2</v>
      </c>
      <c r="P53">
        <f t="shared" si="7"/>
        <v>6.5039796563158891E-2</v>
      </c>
      <c r="Q53">
        <f t="shared" si="7"/>
        <v>6.0358309051622934E-2</v>
      </c>
      <c r="R53">
        <f t="shared" si="6"/>
        <v>5.8604112419910606E-2</v>
      </c>
      <c r="S53">
        <f t="shared" si="6"/>
        <v>6.0430829852403223E-2</v>
      </c>
      <c r="T53">
        <f t="shared" si="6"/>
        <v>6.5157239018699506E-2</v>
      </c>
      <c r="U53">
        <f t="shared" si="6"/>
        <v>7.1276050817313044E-2</v>
      </c>
      <c r="V53">
        <f t="shared" si="6"/>
        <v>7.7272181449160871E-2</v>
      </c>
      <c r="W53">
        <f t="shared" si="6"/>
        <v>8.2029951772581974E-2</v>
      </c>
      <c r="X53">
        <f t="shared" si="6"/>
        <v>8.4906600778002841E-2</v>
      </c>
      <c r="Y53">
        <f t="shared" si="6"/>
        <v>8.5705183698682547E-2</v>
      </c>
      <c r="Z53">
        <f t="shared" si="6"/>
        <v>8.4637709083908857E-2</v>
      </c>
    </row>
    <row r="54" spans="1:26">
      <c r="A54">
        <v>15</v>
      </c>
      <c r="B54">
        <f t="shared" si="7"/>
        <v>6.1463476545087832E-2</v>
      </c>
      <c r="C54">
        <f t="shared" si="6"/>
        <v>6.1229330682523175E-2</v>
      </c>
      <c r="D54">
        <f t="shared" si="6"/>
        <v>6.1273839044724866E-2</v>
      </c>
      <c r="E54">
        <f t="shared" si="6"/>
        <v>6.2584977335810907E-2</v>
      </c>
      <c r="F54">
        <f t="shared" si="6"/>
        <v>6.56876874937872E-2</v>
      </c>
      <c r="G54">
        <f t="shared" si="6"/>
        <v>7.0381849806766372E-2</v>
      </c>
      <c r="H54">
        <f t="shared" si="6"/>
        <v>7.5866416564143363E-2</v>
      </c>
      <c r="I54">
        <f t="shared" si="6"/>
        <v>8.109047780685813E-2</v>
      </c>
      <c r="J54">
        <f t="shared" si="6"/>
        <v>8.5053090819882118E-2</v>
      </c>
      <c r="K54">
        <f t="shared" si="6"/>
        <v>8.6964360917908337E-2</v>
      </c>
      <c r="L54">
        <f t="shared" si="6"/>
        <v>8.6312545480761879E-2</v>
      </c>
      <c r="M54">
        <f t="shared" si="6"/>
        <v>8.2889240959982055E-2</v>
      </c>
      <c r="N54">
        <f t="shared" si="6"/>
        <v>7.6801178427096384E-2</v>
      </c>
      <c r="O54">
        <f t="shared" si="6"/>
        <v>6.8486227730161622E-2</v>
      </c>
      <c r="P54">
        <f t="shared" si="6"/>
        <v>5.875658216075981E-2</v>
      </c>
      <c r="Q54">
        <f t="shared" si="6"/>
        <v>4.8906471692216159E-2</v>
      </c>
      <c r="R54">
        <f t="shared" si="6"/>
        <v>4.0876344923245857E-2</v>
      </c>
      <c r="S54">
        <f t="shared" si="6"/>
        <v>3.7024745449737433E-2</v>
      </c>
      <c r="T54">
        <f t="shared" si="6"/>
        <v>3.8448978174464125E-2</v>
      </c>
      <c r="U54">
        <f t="shared" si="6"/>
        <v>4.3533402420002892E-2</v>
      </c>
      <c r="V54">
        <f t="shared" si="6"/>
        <v>4.9692750831843838E-2</v>
      </c>
      <c r="W54">
        <f t="shared" si="6"/>
        <v>5.5124355872681816E-2</v>
      </c>
      <c r="X54">
        <f t="shared" si="6"/>
        <v>5.8945853728736494E-2</v>
      </c>
      <c r="Y54">
        <f t="shared" si="6"/>
        <v>6.09520649115496E-2</v>
      </c>
      <c r="Z54">
        <f t="shared" si="6"/>
        <v>6.1463476545087832E-2</v>
      </c>
    </row>
    <row r="55" spans="1:26">
      <c r="A55">
        <v>20</v>
      </c>
      <c r="B55">
        <f t="shared" si="7"/>
        <v>4.2609503424476378E-2</v>
      </c>
      <c r="C55">
        <f t="shared" si="6"/>
        <v>4.46019921597509E-2</v>
      </c>
      <c r="D55">
        <f t="shared" si="6"/>
        <v>4.7638175680289885E-2</v>
      </c>
      <c r="E55">
        <f t="shared" si="6"/>
        <v>5.2470904028000288E-2</v>
      </c>
      <c r="F55">
        <f t="shared" si="6"/>
        <v>5.909890507921222E-2</v>
      </c>
      <c r="G55">
        <f t="shared" si="6"/>
        <v>6.6843040601762507E-2</v>
      </c>
      <c r="H55">
        <f t="shared" si="6"/>
        <v>7.470369548943015E-2</v>
      </c>
      <c r="I55">
        <f t="shared" si="6"/>
        <v>8.1662749923187075E-2</v>
      </c>
      <c r="J55">
        <f t="shared" si="6"/>
        <v>8.6841165674959184E-2</v>
      </c>
      <c r="K55">
        <f t="shared" si="6"/>
        <v>8.9567794156639555E-2</v>
      </c>
      <c r="L55">
        <f t="shared" si="6"/>
        <v>8.9409827496130231E-2</v>
      </c>
      <c r="M55">
        <f t="shared" si="6"/>
        <v>8.618561806742038E-2</v>
      </c>
      <c r="N55">
        <f t="shared" si="6"/>
        <v>7.9965775021337629E-2</v>
      </c>
      <c r="O55">
        <f t="shared" si="6"/>
        <v>7.1065027567226172E-2</v>
      </c>
      <c r="P55">
        <f t="shared" si="6"/>
        <v>6.0030375311006128E-2</v>
      </c>
      <c r="Q55">
        <f t="shared" si="6"/>
        <v>4.7643139506175956E-2</v>
      </c>
      <c r="R55">
        <f t="shared" si="6"/>
        <v>3.4995918146199172E-2</v>
      </c>
      <c r="S55">
        <f t="shared" si="6"/>
        <v>2.3873513986361922E-2</v>
      </c>
      <c r="T55">
        <f t="shared" si="6"/>
        <v>1.7837014596835406E-2</v>
      </c>
      <c r="U55">
        <f t="shared" si="6"/>
        <v>2.0012885688545229E-2</v>
      </c>
      <c r="V55">
        <f t="shared" si="6"/>
        <v>2.6352729809959747E-2</v>
      </c>
      <c r="W55">
        <f t="shared" si="6"/>
        <v>3.2610456984564967E-2</v>
      </c>
      <c r="X55">
        <f t="shared" si="6"/>
        <v>3.7381600353702006E-2</v>
      </c>
      <c r="Y55">
        <f t="shared" si="6"/>
        <v>4.0533919841778433E-2</v>
      </c>
      <c r="Z55">
        <f t="shared" si="6"/>
        <v>4.2609503424476378E-2</v>
      </c>
    </row>
    <row r="56" spans="1:26">
      <c r="A56">
        <v>25</v>
      </c>
      <c r="B56">
        <f t="shared" si="7"/>
        <v>2.6208545345927661E-2</v>
      </c>
      <c r="C56">
        <f t="shared" si="6"/>
        <v>3.1370625700443466E-2</v>
      </c>
      <c r="D56">
        <f t="shared" si="6"/>
        <v>3.8253528266182057E-2</v>
      </c>
      <c r="E56">
        <f t="shared" si="6"/>
        <v>4.6907170759834992E-2</v>
      </c>
      <c r="F56">
        <f t="shared" si="6"/>
        <v>5.6777915836564205E-2</v>
      </c>
      <c r="G56">
        <f t="shared" si="6"/>
        <v>6.7024909846261818E-2</v>
      </c>
      <c r="H56">
        <f t="shared" si="6"/>
        <v>7.6745438292065635E-2</v>
      </c>
      <c r="I56">
        <f t="shared" si="6"/>
        <v>8.5094450811423208E-2</v>
      </c>
      <c r="J56">
        <f t="shared" si="6"/>
        <v>9.1351474647436731E-2</v>
      </c>
      <c r="K56">
        <f t="shared" si="6"/>
        <v>9.4964730286326418E-2</v>
      </c>
      <c r="L56">
        <f t="shared" si="6"/>
        <v>9.5581509695483902E-2</v>
      </c>
      <c r="M56">
        <f t="shared" si="6"/>
        <v>9.3065850208029655E-2</v>
      </c>
      <c r="N56">
        <f t="shared" si="6"/>
        <v>8.7502634936746967E-2</v>
      </c>
      <c r="O56">
        <f t="shared" si="6"/>
        <v>7.9187481814271807E-2</v>
      </c>
      <c r="P56">
        <f t="shared" si="6"/>
        <v>6.8602640989466598E-2</v>
      </c>
      <c r="Q56">
        <f t="shared" si="6"/>
        <v>5.6380111716127779E-2</v>
      </c>
      <c r="R56">
        <f t="shared" si="6"/>
        <v>4.3254268866136106E-2</v>
      </c>
      <c r="S56">
        <f t="shared" si="6"/>
        <v>3.0008255353531757E-2</v>
      </c>
      <c r="T56">
        <f t="shared" si="6"/>
        <v>1.7428543372162153E-2</v>
      </c>
      <c r="U56">
        <f t="shared" si="6"/>
        <v>6.4324490607444457E-3</v>
      </c>
      <c r="V56">
        <f t="shared" si="6"/>
        <v>4.7401157092672114E-3</v>
      </c>
      <c r="W56">
        <f t="shared" si="6"/>
        <v>1.1828597912248903E-2</v>
      </c>
      <c r="X56">
        <f t="shared" si="6"/>
        <v>1.751362027634246E-2</v>
      </c>
      <c r="Y56">
        <f t="shared" si="6"/>
        <v>2.1980195370697647E-2</v>
      </c>
      <c r="Z56">
        <f t="shared" si="6"/>
        <v>2.6208545345927661E-2</v>
      </c>
    </row>
    <row r="57" spans="1:26">
      <c r="A57">
        <v>30</v>
      </c>
      <c r="B57">
        <f t="shared" si="7"/>
        <v>1.526410257511376E-2</v>
      </c>
      <c r="C57">
        <f t="shared" si="6"/>
        <v>2.4632675127764667E-2</v>
      </c>
      <c r="D57">
        <f t="shared" si="6"/>
        <v>3.5319872332759052E-2</v>
      </c>
      <c r="E57">
        <f t="shared" si="6"/>
        <v>4.7015786437206407E-2</v>
      </c>
      <c r="F57">
        <f t="shared" si="6"/>
        <v>5.9179694552920235E-2</v>
      </c>
      <c r="G57">
        <f t="shared" si="6"/>
        <v>7.1138282282204771E-2</v>
      </c>
      <c r="H57">
        <f t="shared" si="6"/>
        <v>8.2172617552355054E-2</v>
      </c>
      <c r="I57">
        <f t="shared" si="6"/>
        <v>9.1591250599820345E-2</v>
      </c>
      <c r="J57">
        <f t="shared" si="6"/>
        <v>9.8790976332799332E-2</v>
      </c>
      <c r="K57">
        <f t="shared" si="6"/>
        <v>0.10330559529761206</v>
      </c>
      <c r="L57">
        <f t="shared" si="6"/>
        <v>0.10484190484470823</v>
      </c>
      <c r="M57">
        <f t="shared" si="6"/>
        <v>0.10330181603277235</v>
      </c>
      <c r="N57">
        <f t="shared" si="6"/>
        <v>9.8789728678802272E-2</v>
      </c>
      <c r="O57">
        <f t="shared" si="6"/>
        <v>9.1604844313933398E-2</v>
      </c>
      <c r="P57">
        <f t="shared" si="6"/>
        <v>8.2218734821265016E-2</v>
      </c>
      <c r="Q57">
        <f t="shared" si="6"/>
        <v>7.1239009790499783E-2</v>
      </c>
      <c r="R57">
        <f t="shared" si="6"/>
        <v>5.9360105916032684E-2</v>
      </c>
      <c r="S57">
        <f t="shared" si="6"/>
        <v>4.7301768495796537E-2</v>
      </c>
      <c r="T57">
        <f t="shared" si="6"/>
        <v>3.573448773250669E-2</v>
      </c>
      <c r="U57">
        <f t="shared" si="6"/>
        <v>2.5189732761507821E-2</v>
      </c>
      <c r="V57">
        <f t="shared" si="6"/>
        <v>1.5956981756135143E-2</v>
      </c>
      <c r="W57">
        <f t="shared" si="6"/>
        <v>8.0105741823733329E-3</v>
      </c>
      <c r="X57">
        <f t="shared" si="6"/>
        <v>2.0031414225730776E-3</v>
      </c>
      <c r="Y57">
        <f t="shared" si="6"/>
        <v>7.2331393048879226E-3</v>
      </c>
      <c r="Z57">
        <f t="shared" si="6"/>
        <v>1.526410257511376E-2</v>
      </c>
    </row>
    <row r="58" spans="1:26">
      <c r="A58">
        <v>35</v>
      </c>
      <c r="B58">
        <f t="shared" si="7"/>
        <v>1.9655173103806052E-2</v>
      </c>
      <c r="C58">
        <f t="shared" si="6"/>
        <v>2.8424226911889981E-2</v>
      </c>
      <c r="D58">
        <f t="shared" si="6"/>
        <v>3.9894945048526018E-2</v>
      </c>
      <c r="E58">
        <f t="shared" si="6"/>
        <v>5.2654408777483432E-2</v>
      </c>
      <c r="F58">
        <f t="shared" si="6"/>
        <v>6.5837888880226958E-2</v>
      </c>
      <c r="G58">
        <f t="shared" si="6"/>
        <v>7.8706903296382386E-2</v>
      </c>
      <c r="H58">
        <f t="shared" si="6"/>
        <v>9.0563977105540663E-2</v>
      </c>
      <c r="I58">
        <f t="shared" si="6"/>
        <v>0.10076541989193033</v>
      </c>
      <c r="J58">
        <f t="shared" si="6"/>
        <v>0.10875849646942855</v>
      </c>
      <c r="K58">
        <f t="shared" si="6"/>
        <v>0.11411997375606771</v>
      </c>
      <c r="L58">
        <f t="shared" si="6"/>
        <v>0.11658723521270781</v>
      </c>
      <c r="M58">
        <f t="shared" si="6"/>
        <v>0.11607781763942672</v>
      </c>
      <c r="N58">
        <f t="shared" si="6"/>
        <v>0.11269520122176956</v>
      </c>
      <c r="O58">
        <f t="shared" si="6"/>
        <v>0.10671981115267735</v>
      </c>
      <c r="P58">
        <f t="shared" si="6"/>
        <v>9.8584972984045921E-2</v>
      </c>
      <c r="Q58">
        <f t="shared" si="6"/>
        <v>8.8838154233064445E-2</v>
      </c>
      <c r="R58">
        <f t="shared" si="6"/>
        <v>7.8088398133461689E-2</v>
      </c>
      <c r="S58">
        <f t="shared" si="6"/>
        <v>6.69419839970187E-2</v>
      </c>
      <c r="T58">
        <f t="shared" si="6"/>
        <v>5.5931603339374573E-2</v>
      </c>
      <c r="U58">
        <f t="shared" si="6"/>
        <v>4.545313845536933E-2</v>
      </c>
      <c r="V58">
        <f t="shared" si="6"/>
        <v>3.5744906161033138E-2</v>
      </c>
      <c r="W58">
        <f t="shared" si="6"/>
        <v>2.6993324880645708E-2</v>
      </c>
      <c r="X58">
        <f t="shared" si="6"/>
        <v>1.9791499681513589E-2</v>
      </c>
      <c r="Y58">
        <f t="shared" si="6"/>
        <v>1.6329323732063378E-2</v>
      </c>
      <c r="Z58">
        <f t="shared" si="6"/>
        <v>1.9655173103806052E-2</v>
      </c>
    </row>
    <row r="59" spans="1:26">
      <c r="A59">
        <v>40</v>
      </c>
      <c r="B59">
        <f t="shared" si="7"/>
        <v>3.3257741771482698E-2</v>
      </c>
      <c r="C59">
        <f t="shared" si="6"/>
        <v>3.9497697681206749E-2</v>
      </c>
      <c r="D59">
        <f t="shared" si="6"/>
        <v>4.9802996256671561E-2</v>
      </c>
      <c r="E59">
        <f t="shared" si="6"/>
        <v>6.230264680240049E-2</v>
      </c>
      <c r="F59">
        <f t="shared" si="6"/>
        <v>7.5662720760948335E-2</v>
      </c>
      <c r="G59">
        <f t="shared" si="6"/>
        <v>8.8908388369766458E-2</v>
      </c>
      <c r="H59">
        <f t="shared" si="6"/>
        <v>0.10124894144176523</v>
      </c>
      <c r="I59">
        <f t="shared" si="6"/>
        <v>0.11201657987963401</v>
      </c>
      <c r="J59">
        <f t="shared" si="6"/>
        <v>0.12066314728442855</v>
      </c>
      <c r="K59">
        <f t="shared" si="6"/>
        <v>0.12677712035536992</v>
      </c>
      <c r="L59">
        <f t="shared" si="6"/>
        <v>0.1301027120967381</v>
      </c>
      <c r="M59">
        <f t="shared" si="6"/>
        <v>0.13055235123065659</v>
      </c>
      <c r="N59">
        <f t="shared" si="6"/>
        <v>0.12820816738175186</v>
      </c>
      <c r="O59">
        <f t="shared" si="6"/>
        <v>0.12331041928209524</v>
      </c>
      <c r="P59">
        <f t="shared" si="6"/>
        <v>0.11623232567038298</v>
      </c>
      <c r="Q59">
        <f t="shared" si="6"/>
        <v>0.107442117277099</v>
      </c>
      <c r="R59">
        <f t="shared" si="6"/>
        <v>9.7454831840618233E-2</v>
      </c>
      <c r="S59">
        <f t="shared" si="6"/>
        <v>8.6779089541718146E-2</v>
      </c>
      <c r="T59">
        <f t="shared" si="6"/>
        <v>7.5868719630271406E-2</v>
      </c>
      <c r="U59">
        <f t="shared" si="6"/>
        <v>6.5096701444605498E-2</v>
      </c>
      <c r="V59">
        <f t="shared" si="6"/>
        <v>5.4780792738595423E-2</v>
      </c>
      <c r="W59">
        <f t="shared" si="6"/>
        <v>4.53095544380007E-2</v>
      </c>
      <c r="X59">
        <f t="shared" si="6"/>
        <v>3.7440820978999957E-2</v>
      </c>
      <c r="Y59">
        <f t="shared" si="6"/>
        <v>3.2735210652891318E-2</v>
      </c>
      <c r="Z59">
        <f t="shared" si="6"/>
        <v>3.3257741771482698E-2</v>
      </c>
    </row>
    <row r="60" spans="1:26">
      <c r="A60">
        <v>45</v>
      </c>
      <c r="B60">
        <f t="shared" si="7"/>
        <v>4.8591948741372952E-2</v>
      </c>
      <c r="C60">
        <f t="shared" si="6"/>
        <v>5.332165293387138E-2</v>
      </c>
      <c r="D60">
        <f t="shared" si="6"/>
        <v>6.2473017477631405E-2</v>
      </c>
      <c r="E60">
        <f t="shared" si="6"/>
        <v>7.4390775900194064E-2</v>
      </c>
      <c r="F60">
        <f t="shared" si="6"/>
        <v>8.7598236678590041E-2</v>
      </c>
      <c r="G60">
        <f t="shared" si="6"/>
        <v>0.10095919232797147</v>
      </c>
      <c r="H60">
        <f t="shared" si="6"/>
        <v>0.11358737183324018</v>
      </c>
      <c r="I60">
        <f t="shared" si="6"/>
        <v>0.12477225373655133</v>
      </c>
      <c r="J60">
        <f t="shared" si="6"/>
        <v>0.13395123370921561</v>
      </c>
      <c r="K60">
        <f t="shared" si="6"/>
        <v>0.14070791216081013</v>
      </c>
      <c r="L60">
        <f t="shared" si="6"/>
        <v>0.14477885334058752</v>
      </c>
      <c r="M60">
        <f t="shared" si="6"/>
        <v>0.14605834309654647</v>
      </c>
      <c r="N60">
        <f t="shared" si="6"/>
        <v>0.14459550062843218</v>
      </c>
      <c r="O60">
        <f t="shared" si="6"/>
        <v>0.14058110182425274</v>
      </c>
      <c r="P60">
        <f t="shared" si="6"/>
        <v>0.13432360918052341</v>
      </c>
      <c r="Q60">
        <f t="shared" si="6"/>
        <v>0.12621582174604035</v>
      </c>
      <c r="R60">
        <f t="shared" si="6"/>
        <v>0.11669570950351718</v>
      </c>
      <c r="S60">
        <f t="shared" si="6"/>
        <v>0.10620773933654695</v>
      </c>
      <c r="T60">
        <f t="shared" si="6"/>
        <v>9.517460177935394E-2</v>
      </c>
      <c r="U60">
        <f t="shared" si="6"/>
        <v>8.3993880634799942E-2</v>
      </c>
      <c r="V60">
        <f t="shared" si="6"/>
        <v>7.3080019431094698E-2</v>
      </c>
      <c r="W60">
        <f t="shared" si="6"/>
        <v>6.2977729441423394E-2</v>
      </c>
      <c r="X60">
        <f t="shared" si="6"/>
        <v>5.4562588721299009E-2</v>
      </c>
      <c r="Y60">
        <f t="shared" si="6"/>
        <v>4.9228550148341738E-2</v>
      </c>
      <c r="Z60">
        <f t="shared" si="6"/>
        <v>4.8591948741372938E-2</v>
      </c>
    </row>
    <row r="61" spans="1:26">
      <c r="A61">
        <v>50</v>
      </c>
      <c r="B61">
        <f t="shared" si="7"/>
        <v>6.4225778739372907E-2</v>
      </c>
      <c r="C61">
        <f t="shared" si="6"/>
        <v>6.8121484965656273E-2</v>
      </c>
      <c r="D61">
        <f t="shared" si="6"/>
        <v>7.6484713885391437E-2</v>
      </c>
      <c r="E61">
        <f t="shared" si="6"/>
        <v>8.7893043362432352E-2</v>
      </c>
      <c r="F61">
        <f t="shared" si="6"/>
        <v>0.10088755322623089</v>
      </c>
      <c r="G61">
        <f t="shared" si="6"/>
        <v>0.11426442284823979</v>
      </c>
      <c r="H61">
        <f t="shared" si="6"/>
        <v>0.12707575798045068</v>
      </c>
      <c r="I61">
        <f t="shared" si="6"/>
        <v>0.1385749628338053</v>
      </c>
      <c r="J61">
        <f t="shared" si="6"/>
        <v>0.14818158280997268</v>
      </c>
      <c r="K61">
        <f t="shared" si="6"/>
        <v>0.1554679074610458</v>
      </c>
      <c r="L61">
        <f t="shared" si="6"/>
        <v>0.16015610320591178</v>
      </c>
      <c r="M61">
        <f t="shared" si="6"/>
        <v>0.16211654739350542</v>
      </c>
      <c r="N61">
        <f t="shared" si="6"/>
        <v>0.1613616760615745</v>
      </c>
      <c r="O61">
        <f t="shared" si="6"/>
        <v>0.1580326091100728</v>
      </c>
      <c r="P61">
        <f t="shared" si="6"/>
        <v>0.15237813663819919</v>
      </c>
      <c r="Q61">
        <f t="shared" si="6"/>
        <v>0.14472769990331602</v>
      </c>
      <c r="R61">
        <f t="shared" si="6"/>
        <v>0.13546205952852677</v>
      </c>
      <c r="S61">
        <f t="shared" si="6"/>
        <v>0.12498757836767371</v>
      </c>
      <c r="T61">
        <f t="shared" si="6"/>
        <v>0.11372252572918412</v>
      </c>
      <c r="U61">
        <f t="shared" si="6"/>
        <v>0.10210651154630974</v>
      </c>
      <c r="V61">
        <f t="shared" si="6"/>
        <v>9.0646637075413455E-2</v>
      </c>
      <c r="W61">
        <f t="shared" si="6"/>
        <v>8.0012735483042843E-2</v>
      </c>
      <c r="X61">
        <f t="shared" si="6"/>
        <v>7.1171320901203164E-2</v>
      </c>
      <c r="Y61">
        <f t="shared" si="6"/>
        <v>6.5449020365189445E-2</v>
      </c>
      <c r="Z61">
        <f t="shared" si="6"/>
        <v>6.4225778739372907E-2</v>
      </c>
    </row>
    <row r="62" spans="1:26">
      <c r="A62">
        <v>55</v>
      </c>
      <c r="B62">
        <f t="shared" si="7"/>
        <v>7.9833089615204744E-2</v>
      </c>
      <c r="C62">
        <f t="shared" si="6"/>
        <v>8.3288209840769775E-2</v>
      </c>
      <c r="D62">
        <f t="shared" si="6"/>
        <v>9.1173457488557361E-2</v>
      </c>
      <c r="E62">
        <f t="shared" si="6"/>
        <v>0.10222529663905826</v>
      </c>
      <c r="F62">
        <f t="shared" si="6"/>
        <v>0.11504406489949867</v>
      </c>
      <c r="G62">
        <f t="shared" si="6"/>
        <v>0.12841164863535864</v>
      </c>
      <c r="H62">
        <f t="shared" si="6"/>
        <v>0.14134900629985162</v>
      </c>
      <c r="I62">
        <f t="shared" si="6"/>
        <v>0.15308569013815351</v>
      </c>
      <c r="J62">
        <f t="shared" si="6"/>
        <v>0.16302621281799418</v>
      </c>
      <c r="K62">
        <f t="shared" si="6"/>
        <v>0.17073058268695915</v>
      </c>
      <c r="L62">
        <f t="shared" si="6"/>
        <v>0.17590484341264784</v>
      </c>
      <c r="M62">
        <f t="shared" si="6"/>
        <v>0.17839474642285777</v>
      </c>
      <c r="N62">
        <f t="shared" si="6"/>
        <v>0.17817760463727372</v>
      </c>
      <c r="O62">
        <f t="shared" si="6"/>
        <v>0.17534979808360152</v>
      </c>
      <c r="P62">
        <f t="shared" si="6"/>
        <v>0.17010955156597315</v>
      </c>
      <c r="Q62">
        <f t="shared" si="6"/>
        <v>0.16273650279803265</v>
      </c>
      <c r="R62">
        <f t="shared" si="6"/>
        <v>0.15357135018811044</v>
      </c>
      <c r="S62">
        <f t="shared" si="6"/>
        <v>0.14300059474973453</v>
      </c>
      <c r="T62">
        <f t="shared" si="6"/>
        <v>0.13145308887751767</v>
      </c>
      <c r="U62">
        <f t="shared" si="6"/>
        <v>0.11941662797813089</v>
      </c>
      <c r="V62">
        <f t="shared" si="6"/>
        <v>0.10748317170147983</v>
      </c>
      <c r="W62">
        <f t="shared" si="6"/>
        <v>9.6425746917904995E-2</v>
      </c>
      <c r="X62">
        <f t="shared" si="6"/>
        <v>8.7282453826382111E-2</v>
      </c>
      <c r="Y62">
        <f t="shared" si="6"/>
        <v>8.1342670191466238E-2</v>
      </c>
      <c r="Z62">
        <f t="shared" si="6"/>
        <v>7.9833089615204744E-2</v>
      </c>
    </row>
    <row r="63" spans="1:26">
      <c r="A63">
        <v>60</v>
      </c>
      <c r="B63">
        <f t="shared" si="7"/>
        <v>9.531127360079697E-2</v>
      </c>
      <c r="C63">
        <f t="shared" si="6"/>
        <v>9.8581189101771896E-2</v>
      </c>
      <c r="D63">
        <f t="shared" si="6"/>
        <v>0.10621741042242572</v>
      </c>
      <c r="E63">
        <f t="shared" si="6"/>
        <v>0.11705690363583034</v>
      </c>
      <c r="F63">
        <f t="shared" si="6"/>
        <v>0.12976093887300974</v>
      </c>
      <c r="G63">
        <f t="shared" si="6"/>
        <v>0.14312178964050373</v>
      </c>
      <c r="H63">
        <f t="shared" si="6"/>
        <v>0.15614936334415325</v>
      </c>
      <c r="I63">
        <f t="shared" ref="C63:Z68" si="8">SQRT((I23^2)+(I44^2))</f>
        <v>0.1680600745363787</v>
      </c>
      <c r="J63">
        <f t="shared" si="8"/>
        <v>0.17824779316336206</v>
      </c>
      <c r="K63">
        <f t="shared" si="8"/>
        <v>0.18626179921982569</v>
      </c>
      <c r="L63">
        <f t="shared" si="8"/>
        <v>0.1917931716529323</v>
      </c>
      <c r="M63">
        <f t="shared" si="8"/>
        <v>0.19466537840546502</v>
      </c>
      <c r="N63">
        <f t="shared" si="8"/>
        <v>0.19482516935176056</v>
      </c>
      <c r="O63">
        <f t="shared" si="8"/>
        <v>0.19233158589335722</v>
      </c>
      <c r="P63">
        <f t="shared" si="8"/>
        <v>0.18734269139010407</v>
      </c>
      <c r="Q63">
        <f t="shared" si="8"/>
        <v>0.1801012472370335</v>
      </c>
      <c r="R63">
        <f t="shared" si="8"/>
        <v>0.17092201710654886</v>
      </c>
      <c r="S63">
        <f t="shared" si="8"/>
        <v>0.16018471175945626</v>
      </c>
      <c r="T63">
        <f t="shared" si="8"/>
        <v>0.14833776189914985</v>
      </c>
      <c r="U63">
        <f t="shared" si="8"/>
        <v>0.13591880788262933</v>
      </c>
      <c r="V63">
        <f t="shared" si="8"/>
        <v>0.12359653192803963</v>
      </c>
      <c r="W63">
        <f t="shared" si="8"/>
        <v>0.11222996468248406</v>
      </c>
      <c r="X63">
        <f t="shared" si="8"/>
        <v>0.10291230676995787</v>
      </c>
      <c r="Y63">
        <f t="shared" si="8"/>
        <v>9.6903058080113416E-2</v>
      </c>
      <c r="Z63">
        <f t="shared" si="8"/>
        <v>9.5311273600796956E-2</v>
      </c>
    </row>
    <row r="64" spans="1:26">
      <c r="A64">
        <v>65</v>
      </c>
      <c r="B64">
        <f t="shared" si="7"/>
        <v>0.11062327004543236</v>
      </c>
      <c r="C64">
        <f t="shared" si="8"/>
        <v>0.11389095763713294</v>
      </c>
      <c r="D64">
        <f t="shared" si="8"/>
        <v>0.12144742573472948</v>
      </c>
      <c r="E64">
        <f t="shared" si="8"/>
        <v>0.13219255054841753</v>
      </c>
      <c r="F64">
        <f t="shared" si="8"/>
        <v>0.14484051196538014</v>
      </c>
      <c r="G64">
        <f t="shared" si="8"/>
        <v>0.158204231841963</v>
      </c>
      <c r="H64">
        <f t="shared" si="8"/>
        <v>0.17129454471954245</v>
      </c>
      <c r="I64">
        <f t="shared" si="8"/>
        <v>0.18332257012765216</v>
      </c>
      <c r="J64">
        <f t="shared" si="8"/>
        <v>0.193675712721122</v>
      </c>
      <c r="K64">
        <f t="shared" si="8"/>
        <v>0.20189504547220852</v>
      </c>
      <c r="L64">
        <f t="shared" si="8"/>
        <v>0.20765933657042607</v>
      </c>
      <c r="M64">
        <f t="shared" si="8"/>
        <v>0.2107737963341246</v>
      </c>
      <c r="N64">
        <f t="shared" si="8"/>
        <v>0.21116073366289587</v>
      </c>
      <c r="O64">
        <f t="shared" si="8"/>
        <v>0.20885031907252161</v>
      </c>
      <c r="P64">
        <f t="shared" si="8"/>
        <v>0.20397102126681857</v>
      </c>
      <c r="Q64">
        <f t="shared" si="8"/>
        <v>0.19674059577903313</v>
      </c>
      <c r="R64">
        <f t="shared" si="8"/>
        <v>0.18745968014709632</v>
      </c>
      <c r="S64">
        <f t="shared" si="8"/>
        <v>0.17651108077597427</v>
      </c>
      <c r="T64">
        <f t="shared" si="8"/>
        <v>0.16436862222446461</v>
      </c>
      <c r="U64">
        <f t="shared" si="8"/>
        <v>0.15161944998197271</v>
      </c>
      <c r="V64">
        <f t="shared" si="8"/>
        <v>0.13900105002115992</v>
      </c>
      <c r="W64">
        <f t="shared" si="8"/>
        <v>0.12744366012097738</v>
      </c>
      <c r="X64">
        <f t="shared" si="8"/>
        <v>0.11808015365473827</v>
      </c>
      <c r="Y64">
        <f t="shared" si="8"/>
        <v>0.11213783709673564</v>
      </c>
      <c r="Z64">
        <f t="shared" si="8"/>
        <v>0.11062327004543235</v>
      </c>
    </row>
    <row r="65" spans="1:26">
      <c r="A65">
        <v>70</v>
      </c>
      <c r="B65">
        <f t="shared" si="7"/>
        <v>0.12575669999751724</v>
      </c>
      <c r="C65">
        <f t="shared" si="8"/>
        <v>0.12916193138110721</v>
      </c>
      <c r="D65">
        <f t="shared" si="8"/>
        <v>0.13676638695349869</v>
      </c>
      <c r="E65">
        <f t="shared" si="8"/>
        <v>0.14750963939859707</v>
      </c>
      <c r="F65">
        <f t="shared" si="8"/>
        <v>0.16015015537805666</v>
      </c>
      <c r="G65">
        <f t="shared" si="8"/>
        <v>0.17352520883460748</v>
      </c>
      <c r="H65">
        <f t="shared" si="8"/>
        <v>0.1866533901836043</v>
      </c>
      <c r="I65">
        <f t="shared" si="8"/>
        <v>0.19874584398195594</v>
      </c>
      <c r="J65">
        <f t="shared" si="8"/>
        <v>0.20918693644779124</v>
      </c>
      <c r="K65">
        <f t="shared" si="8"/>
        <v>0.21751225188253129</v>
      </c>
      <c r="L65">
        <f t="shared" si="8"/>
        <v>0.22339155570119737</v>
      </c>
      <c r="M65">
        <f t="shared" si="8"/>
        <v>0.22661662944292701</v>
      </c>
      <c r="N65">
        <f t="shared" si="8"/>
        <v>0.22709215363490409</v>
      </c>
      <c r="O65">
        <f t="shared" si="8"/>
        <v>0.22482821349266005</v>
      </c>
      <c r="P65">
        <f t="shared" si="8"/>
        <v>0.21993396662259809</v>
      </c>
      <c r="Q65">
        <f t="shared" si="8"/>
        <v>0.21261302968962964</v>
      </c>
      <c r="R65">
        <f t="shared" si="8"/>
        <v>0.20316207436450329</v>
      </c>
      <c r="S65">
        <f t="shared" si="8"/>
        <v>0.19197491033376782</v>
      </c>
      <c r="T65">
        <f t="shared" si="8"/>
        <v>0.17955477903929612</v>
      </c>
      <c r="U65">
        <f t="shared" si="8"/>
        <v>0.16653696280162178</v>
      </c>
      <c r="V65">
        <f t="shared" si="8"/>
        <v>0.15371997893771394</v>
      </c>
      <c r="W65">
        <f t="shared" si="8"/>
        <v>0.14209161393752448</v>
      </c>
      <c r="X65">
        <f t="shared" si="8"/>
        <v>0.13280930951323736</v>
      </c>
      <c r="Y65">
        <f t="shared" si="8"/>
        <v>0.12706116456597771</v>
      </c>
      <c r="Z65">
        <f t="shared" si="8"/>
        <v>0.12575669999751721</v>
      </c>
    </row>
    <row r="66" spans="1:26">
      <c r="A66">
        <v>75</v>
      </c>
      <c r="B66">
        <f t="shared" si="7"/>
        <v>0.14071006963532373</v>
      </c>
      <c r="C66">
        <f t="shared" si="8"/>
        <v>0.14436311875060745</v>
      </c>
      <c r="D66">
        <f t="shared" si="8"/>
        <v>0.15211325924446262</v>
      </c>
      <c r="E66">
        <f t="shared" si="8"/>
        <v>0.16292568359977302</v>
      </c>
      <c r="F66">
        <f t="shared" si="8"/>
        <v>0.17559618393559842</v>
      </c>
      <c r="G66">
        <f t="shared" si="8"/>
        <v>0.18898724765123018</v>
      </c>
      <c r="H66">
        <f t="shared" si="8"/>
        <v>0.20212896347454706</v>
      </c>
      <c r="I66">
        <f t="shared" si="8"/>
        <v>0.21423592530654972</v>
      </c>
      <c r="J66">
        <f t="shared" si="8"/>
        <v>0.22469205682342813</v>
      </c>
      <c r="K66">
        <f t="shared" si="8"/>
        <v>0.23302999216559722</v>
      </c>
      <c r="L66">
        <f t="shared" si="8"/>
        <v>0.23891394975398314</v>
      </c>
      <c r="M66">
        <f t="shared" si="8"/>
        <v>0.24212735750424655</v>
      </c>
      <c r="N66">
        <f t="shared" si="8"/>
        <v>0.24256423812667458</v>
      </c>
      <c r="O66">
        <f t="shared" si="8"/>
        <v>0.24022328373018237</v>
      </c>
      <c r="P66">
        <f t="shared" si="8"/>
        <v>0.23520416143900927</v>
      </c>
      <c r="Q66">
        <f t="shared" si="8"/>
        <v>0.22770635116476687</v>
      </c>
      <c r="R66">
        <f t="shared" si="8"/>
        <v>0.21803153991740201</v>
      </c>
      <c r="S66">
        <f t="shared" si="8"/>
        <v>0.20659116435843447</v>
      </c>
      <c r="T66">
        <f t="shared" si="8"/>
        <v>0.19392080205602516</v>
      </c>
      <c r="U66">
        <f t="shared" si="8"/>
        <v>0.18070185628994359</v>
      </c>
      <c r="V66">
        <f t="shared" si="8"/>
        <v>0.16778607529933873</v>
      </c>
      <c r="W66">
        <f t="shared" si="8"/>
        <v>0.15620560385010163</v>
      </c>
      <c r="X66">
        <f t="shared" si="8"/>
        <v>0.1471274313700599</v>
      </c>
      <c r="Y66">
        <f t="shared" si="8"/>
        <v>0.14169115160216714</v>
      </c>
      <c r="Z66">
        <f t="shared" si="8"/>
        <v>0.14071006963532373</v>
      </c>
    </row>
    <row r="67" spans="1:26">
      <c r="A67">
        <v>80</v>
      </c>
      <c r="B67">
        <f t="shared" si="7"/>
        <v>0.15548703913135836</v>
      </c>
      <c r="C67">
        <f t="shared" si="8"/>
        <v>0.15947542329866896</v>
      </c>
      <c r="D67">
        <f t="shared" si="8"/>
        <v>0.16744584688997236</v>
      </c>
      <c r="E67">
        <f t="shared" si="8"/>
        <v>0.1783808500941875</v>
      </c>
      <c r="F67">
        <f t="shared" si="8"/>
        <v>0.19110847052713104</v>
      </c>
      <c r="G67">
        <f t="shared" si="8"/>
        <v>0.20451609058123763</v>
      </c>
      <c r="H67">
        <f t="shared" si="8"/>
        <v>0.217647192913555</v>
      </c>
      <c r="I67">
        <f t="shared" si="8"/>
        <v>0.2297218759497017</v>
      </c>
      <c r="J67">
        <f t="shared" si="8"/>
        <v>0.24012544812357864</v>
      </c>
      <c r="K67">
        <f t="shared" si="8"/>
        <v>0.24838976908048976</v>
      </c>
      <c r="L67">
        <f t="shared" si="8"/>
        <v>0.25417680581773339</v>
      </c>
      <c r="M67">
        <f t="shared" si="8"/>
        <v>0.25726659532304053</v>
      </c>
      <c r="N67">
        <f t="shared" si="8"/>
        <v>0.25754928976072672</v>
      </c>
      <c r="O67">
        <f t="shared" si="8"/>
        <v>0.25502053671053643</v>
      </c>
      <c r="P67">
        <f t="shared" si="8"/>
        <v>0.24977977901956011</v>
      </c>
      <c r="Q67">
        <f t="shared" si="8"/>
        <v>0.24203160270389221</v>
      </c>
      <c r="R67">
        <f t="shared" si="8"/>
        <v>0.23209079858564224</v>
      </c>
      <c r="S67">
        <f t="shared" si="8"/>
        <v>0.22039215263334236</v>
      </c>
      <c r="T67">
        <f t="shared" si="8"/>
        <v>0.2075057317427674</v>
      </c>
      <c r="U67">
        <f t="shared" si="8"/>
        <v>0.19415653533443861</v>
      </c>
      <c r="V67">
        <f t="shared" si="8"/>
        <v>0.18124156476656536</v>
      </c>
      <c r="W67">
        <f t="shared" si="8"/>
        <v>0.16982427244579659</v>
      </c>
      <c r="X67">
        <f t="shared" si="8"/>
        <v>0.16106629185616925</v>
      </c>
      <c r="Y67">
        <f t="shared" si="8"/>
        <v>0.15604855643434298</v>
      </c>
      <c r="Z67">
        <f t="shared" si="8"/>
        <v>0.15548703913135833</v>
      </c>
    </row>
    <row r="68" spans="1:26">
      <c r="A68">
        <v>85</v>
      </c>
      <c r="B68">
        <f t="shared" si="7"/>
        <v>0.17009357724102447</v>
      </c>
      <c r="C68">
        <f t="shared" si="8"/>
        <v>0.1744854886583915</v>
      </c>
      <c r="D68">
        <f t="shared" si="8"/>
        <v>0.18273192703536001</v>
      </c>
      <c r="E68">
        <f t="shared" si="8"/>
        <v>0.19382825460787678</v>
      </c>
      <c r="F68">
        <f t="shared" si="8"/>
        <v>0.2066312370870203</v>
      </c>
      <c r="G68">
        <f t="shared" si="8"/>
        <v>0.22005237028166183</v>
      </c>
      <c r="H68">
        <f t="shared" si="8"/>
        <v>0.23314929251463698</v>
      </c>
      <c r="I68">
        <f t="shared" si="8"/>
        <v>0.24514867205869317</v>
      </c>
      <c r="J68">
        <f t="shared" si="8"/>
        <v>0.25543835618385907</v>
      </c>
      <c r="K68">
        <f t="shared" si="8"/>
        <v>0.26355115854126754</v>
      </c>
      <c r="L68">
        <f t="shared" si="8"/>
        <v>0.26914974119063484</v>
      </c>
      <c r="M68">
        <f t="shared" si="8"/>
        <v>0.27201536276058946</v>
      </c>
      <c r="N68">
        <f t="shared" si="8"/>
        <v>0.27204067546862781</v>
      </c>
      <c r="O68">
        <f t="shared" si="8"/>
        <v>0.26922611144672093</v>
      </c>
      <c r="P68">
        <f t="shared" si="8"/>
        <v>0.26367952644959192</v>
      </c>
      <c r="Q68">
        <f t="shared" si="8"/>
        <v>0.25561914186075568</v>
      </c>
      <c r="R68">
        <f t="shared" si="8"/>
        <v>0.24538019547789144</v>
      </c>
      <c r="S68">
        <f t="shared" si="8"/>
        <v>0.23342583456105856</v>
      </c>
      <c r="T68">
        <f t="shared" si="8"/>
        <v>0.22036215378391724</v>
      </c>
      <c r="U68">
        <f t="shared" si="8"/>
        <v>0.20695475181598916</v>
      </c>
      <c r="V68">
        <f t="shared" si="8"/>
        <v>0.19413763651540869</v>
      </c>
      <c r="W68">
        <f t="shared" si="8"/>
        <v>0.18299255288133684</v>
      </c>
      <c r="X68">
        <f t="shared" si="8"/>
        <v>0.17466119744399972</v>
      </c>
      <c r="Y68">
        <f t="shared" si="8"/>
        <v>0.17015581701357979</v>
      </c>
      <c r="Z68">
        <f t="shared" si="8"/>
        <v>0.17009357724102447</v>
      </c>
    </row>
    <row r="79" spans="1:26">
      <c r="A79" t="s">
        <v>43</v>
      </c>
    </row>
    <row r="80" spans="1:26">
      <c r="A80">
        <v>5</v>
      </c>
      <c r="B80">
        <f>(0.0019279+1.02/TAN(RADIANS((A80+10.3/(A80+5.1)))))/60</f>
        <v>0.16124035789912852</v>
      </c>
    </row>
    <row r="81" spans="1:2">
      <c r="A81">
        <v>10</v>
      </c>
      <c r="B81">
        <f t="shared" ref="B81:B96" si="9">(0.0019279+1.02/TAN(RADIANS((A81+10.3/(A81+5.1)))))/60</f>
        <v>9.0156246454594025E-2</v>
      </c>
    </row>
    <row r="82" spans="1:2">
      <c r="A82">
        <v>15</v>
      </c>
      <c r="B82">
        <f t="shared" si="9"/>
        <v>6.1280517671113414E-2</v>
      </c>
    </row>
    <row r="83" spans="1:2">
      <c r="A83">
        <v>20</v>
      </c>
      <c r="B83">
        <f t="shared" si="9"/>
        <v>4.5718471044029672E-2</v>
      </c>
    </row>
    <row r="84" spans="1:2">
      <c r="A84">
        <v>25</v>
      </c>
      <c r="B84">
        <f t="shared" si="9"/>
        <v>3.5927470633300269E-2</v>
      </c>
    </row>
    <row r="85" spans="1:2">
      <c r="A85">
        <v>30</v>
      </c>
      <c r="B85">
        <f t="shared" si="9"/>
        <v>2.9131784452913256E-2</v>
      </c>
    </row>
    <row r="86" spans="1:2">
      <c r="A86">
        <v>35</v>
      </c>
      <c r="B86">
        <f t="shared" si="9"/>
        <v>2.408046768815315E-2</v>
      </c>
    </row>
    <row r="87" spans="1:2">
      <c r="A87">
        <v>40</v>
      </c>
      <c r="B87">
        <f t="shared" si="9"/>
        <v>2.012871419686121E-2</v>
      </c>
    </row>
    <row r="88" spans="1:2">
      <c r="A88">
        <v>45</v>
      </c>
      <c r="B88">
        <f t="shared" si="9"/>
        <v>1.6910568475135605E-2</v>
      </c>
    </row>
    <row r="89" spans="1:2">
      <c r="A89">
        <v>50</v>
      </c>
      <c r="B89">
        <f t="shared" si="9"/>
        <v>1.4202567401023578E-2</v>
      </c>
    </row>
    <row r="90" spans="1:2">
      <c r="A90">
        <v>55</v>
      </c>
      <c r="B90">
        <f t="shared" si="9"/>
        <v>1.186003703512315E-2</v>
      </c>
    </row>
    <row r="91" spans="1:2">
      <c r="A91">
        <v>60</v>
      </c>
      <c r="B91">
        <f t="shared" si="9"/>
        <v>9.7845933664642837E-3</v>
      </c>
    </row>
    <row r="92" spans="1:2">
      <c r="A92">
        <v>65</v>
      </c>
      <c r="B92">
        <f t="shared" si="9"/>
        <v>7.9063496352632691E-3</v>
      </c>
    </row>
    <row r="93" spans="1:2">
      <c r="A93">
        <v>70</v>
      </c>
      <c r="B93">
        <f t="shared" si="9"/>
        <v>6.1735814885762793E-3</v>
      </c>
    </row>
    <row r="94" spans="1:2">
      <c r="A94">
        <v>75</v>
      </c>
      <c r="B94">
        <f t="shared" si="9"/>
        <v>4.5463999665484233E-3</v>
      </c>
    </row>
    <row r="95" spans="1:2">
      <c r="A95">
        <v>80</v>
      </c>
      <c r="B95">
        <f t="shared" si="9"/>
        <v>2.9926760042254118E-3</v>
      </c>
    </row>
    <row r="96" spans="1:2">
      <c r="A96">
        <v>85</v>
      </c>
      <c r="B96">
        <f t="shared" si="9"/>
        <v>1.4852665810491114E-3</v>
      </c>
    </row>
  </sheetData>
  <phoneticPr fontId="1" type="noConversion"/>
  <pageMargins left="0.75" right="0.75" top="1" bottom="1" header="0.5" footer="0.5"/>
  <pageSetup paperSize="10" orientation="portrait" horizontalDpi="4294967292" verticalDpi="4294967292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Z96"/>
  <sheetViews>
    <sheetView workbookViewId="0">
      <selection activeCell="AG26" sqref="AG26"/>
    </sheetView>
  </sheetViews>
  <sheetFormatPr baseColWidth="10" defaultRowHeight="13"/>
  <sheetData>
    <row r="1" spans="1:26">
      <c r="A1" t="s">
        <v>23</v>
      </c>
    </row>
    <row r="2" spans="1:26">
      <c r="A2">
        <f>'Model fitting'!E10</f>
        <v>5.6212391824331132E-2</v>
      </c>
      <c r="B2" s="10">
        <v>-0.36</v>
      </c>
    </row>
    <row r="3" spans="1:26">
      <c r="A3">
        <f>'Model fitting'!E11</f>
        <v>-0.45620521687012872</v>
      </c>
      <c r="B3" s="10">
        <v>0</v>
      </c>
    </row>
    <row r="4" spans="1:26">
      <c r="A4">
        <f>'Model fitting'!E12</f>
        <v>-7.1933189719517676E-2</v>
      </c>
      <c r="B4" s="10">
        <v>0</v>
      </c>
    </row>
    <row r="5" spans="1:26">
      <c r="A5">
        <f>'Model fitting'!E13</f>
        <v>6.9999999999999999E-4</v>
      </c>
      <c r="B5" s="10">
        <v>6.9999999999999999E-4</v>
      </c>
    </row>
    <row r="6" spans="1:26">
      <c r="A6">
        <f>'Model fitting'!E14</f>
        <v>8.2000000000000007E-3</v>
      </c>
      <c r="B6" s="10">
        <v>8.2000000000000007E-3</v>
      </c>
    </row>
    <row r="7" spans="1:26">
      <c r="A7">
        <f>'Model fitting'!E15</f>
        <v>-0.11049984844017406</v>
      </c>
      <c r="B7" s="10">
        <v>-0.17599999999999999</v>
      </c>
    </row>
    <row r="8" spans="1:26">
      <c r="A8">
        <f>'Model fitting'!E16</f>
        <v>1.7675106568938045E-2</v>
      </c>
      <c r="B8" s="10">
        <v>0</v>
      </c>
    </row>
    <row r="9" spans="1:26" ht="14" thickBot="1">
      <c r="A9">
        <f>'Model fitting'!E17</f>
        <v>-7.4092674430191966E-3</v>
      </c>
      <c r="B9" s="12">
        <v>0</v>
      </c>
    </row>
    <row r="10" spans="1:26">
      <c r="A10" t="s">
        <v>44</v>
      </c>
    </row>
    <row r="11" spans="1:26">
      <c r="A11" t="s">
        <v>42</v>
      </c>
      <c r="B11">
        <v>0</v>
      </c>
      <c r="C11">
        <v>15</v>
      </c>
      <c r="D11">
        <v>30</v>
      </c>
      <c r="E11">
        <v>45</v>
      </c>
      <c r="F11">
        <v>60</v>
      </c>
      <c r="G11">
        <v>75</v>
      </c>
      <c r="H11">
        <v>90</v>
      </c>
      <c r="I11">
        <v>105</v>
      </c>
      <c r="J11">
        <v>120</v>
      </c>
      <c r="K11">
        <v>135</v>
      </c>
      <c r="L11">
        <v>150</v>
      </c>
      <c r="M11">
        <v>165</v>
      </c>
      <c r="N11">
        <v>180</v>
      </c>
      <c r="O11">
        <v>195</v>
      </c>
      <c r="P11">
        <v>210</v>
      </c>
      <c r="Q11">
        <v>225</v>
      </c>
      <c r="R11">
        <v>240</v>
      </c>
      <c r="S11">
        <v>255</v>
      </c>
      <c r="T11">
        <v>270</v>
      </c>
      <c r="U11">
        <v>285</v>
      </c>
      <c r="V11">
        <v>300</v>
      </c>
      <c r="W11">
        <v>315</v>
      </c>
      <c r="X11">
        <v>330</v>
      </c>
      <c r="Y11">
        <v>345</v>
      </c>
      <c r="Z11">
        <v>360</v>
      </c>
    </row>
    <row r="12" spans="1:26">
      <c r="A12">
        <v>5</v>
      </c>
      <c r="B12">
        <f xml:space="preserve"> $A$2 + $A$3*(COS(RADIANS($A12))) + $A$4*SIN(RADIANS($A12)) + $A$5*SIN(RADIANS($A12))*COS(RADIANS(B$11)) + $A$6*SIN(RADIANS($A12))*SIN(RADIANS(B$11)) - ($B$2 + $B$3*(COS(RADIANS($A12))) + $B$4*SIN(RADIANS($A12)) + $B$5*SIN(RADIANS($A12))*COS(RADIANS(B$11)) + $B$6*SIN(RADIANS($A12))*SIN(RADIANS(B$11)))</f>
        <v>-4.4526217041698846E-2</v>
      </c>
      <c r="C12">
        <f t="shared" ref="C12:Z23" si="0" xml:space="preserve"> $A$2 + $A$3*(COS(RADIANS($A12))) + $A$4*SIN(RADIANS($A12)) + $A$5*SIN(RADIANS($A12))*COS(RADIANS(C$11)) + $A$6*SIN(RADIANS($A12))*SIN(RADIANS(C$11)) - ($B$2 + $B$3*(COS(RADIANS($A12))) + $B$4*SIN(RADIANS($A12)) + $B$5*SIN(RADIANS($A12))*COS(RADIANS(C$11)) + $B$6*SIN(RADIANS($A12))*SIN(RADIANS(C$11)))</f>
        <v>-4.4526217041698846E-2</v>
      </c>
      <c r="D12">
        <f t="shared" si="0"/>
        <v>-4.4526217041698846E-2</v>
      </c>
      <c r="E12">
        <f t="shared" si="0"/>
        <v>-4.4526217041698846E-2</v>
      </c>
      <c r="F12">
        <f t="shared" si="0"/>
        <v>-4.4526217041698846E-2</v>
      </c>
      <c r="G12">
        <f t="shared" si="0"/>
        <v>-4.4526217041698846E-2</v>
      </c>
      <c r="H12">
        <f t="shared" si="0"/>
        <v>-4.4526217041698846E-2</v>
      </c>
      <c r="I12">
        <f t="shared" si="0"/>
        <v>-4.4526217041698846E-2</v>
      </c>
      <c r="J12">
        <f t="shared" si="0"/>
        <v>-4.4526217041698846E-2</v>
      </c>
      <c r="K12">
        <f t="shared" si="0"/>
        <v>-4.4526217041698846E-2</v>
      </c>
      <c r="L12">
        <f t="shared" si="0"/>
        <v>-4.4526217041698846E-2</v>
      </c>
      <c r="M12">
        <f t="shared" si="0"/>
        <v>-4.4526217041698846E-2</v>
      </c>
      <c r="N12">
        <f t="shared" si="0"/>
        <v>-4.4526217041698846E-2</v>
      </c>
      <c r="O12">
        <f t="shared" si="0"/>
        <v>-4.4526217041698846E-2</v>
      </c>
      <c r="P12">
        <f t="shared" si="0"/>
        <v>-4.4526217041698846E-2</v>
      </c>
      <c r="Q12">
        <f t="shared" si="0"/>
        <v>-4.4526217041698846E-2</v>
      </c>
      <c r="R12">
        <f t="shared" si="0"/>
        <v>-4.4526217041698846E-2</v>
      </c>
      <c r="S12">
        <f t="shared" si="0"/>
        <v>-4.4526217041698846E-2</v>
      </c>
      <c r="T12">
        <f t="shared" si="0"/>
        <v>-4.4526217041698846E-2</v>
      </c>
      <c r="U12">
        <f t="shared" si="0"/>
        <v>-4.4526217041698846E-2</v>
      </c>
      <c r="V12">
        <f t="shared" si="0"/>
        <v>-4.4526217041698846E-2</v>
      </c>
      <c r="W12">
        <f t="shared" si="0"/>
        <v>-4.4526217041698846E-2</v>
      </c>
      <c r="X12">
        <f t="shared" si="0"/>
        <v>-4.4526217041698846E-2</v>
      </c>
      <c r="Y12">
        <f t="shared" si="0"/>
        <v>-4.4526217041698846E-2</v>
      </c>
      <c r="Z12">
        <f t="shared" si="0"/>
        <v>-4.4526217041698846E-2</v>
      </c>
    </row>
    <row r="13" spans="1:26">
      <c r="A13">
        <v>10</v>
      </c>
      <c r="B13">
        <f t="shared" ref="B13:Q28" si="1" xml:space="preserve"> $A$2 + $A$3*(COS(RADIANS($A13))) + $A$4*SIN(RADIANS($A13)) + $A$5*SIN(RADIANS($A13))*COS(RADIANS(B$11)) + $A$6*SIN(RADIANS($A13))*SIN(RADIANS(B$11)) - ($B$2 + $B$3*(COS(RADIANS($A13))) + $B$4*SIN(RADIANS($A13)) + $B$5*SIN(RADIANS($A13))*COS(RADIANS(B$11)) + $B$6*SIN(RADIANS($A13))*SIN(RADIANS(B$11)))</f>
        <v>-4.5553110022551191E-2</v>
      </c>
      <c r="C13">
        <f t="shared" si="1"/>
        <v>-4.5553110022551191E-2</v>
      </c>
      <c r="D13">
        <f t="shared" si="1"/>
        <v>-4.5553110022551191E-2</v>
      </c>
      <c r="E13">
        <f t="shared" si="1"/>
        <v>-4.5553110022551191E-2</v>
      </c>
      <c r="F13">
        <f t="shared" si="1"/>
        <v>-4.5553110022551191E-2</v>
      </c>
      <c r="G13">
        <f t="shared" si="1"/>
        <v>-4.5553110022551191E-2</v>
      </c>
      <c r="H13">
        <f t="shared" si="1"/>
        <v>-4.5553110022551191E-2</v>
      </c>
      <c r="I13">
        <f t="shared" si="1"/>
        <v>-4.5553110022551191E-2</v>
      </c>
      <c r="J13">
        <f t="shared" si="1"/>
        <v>-4.5553110022551191E-2</v>
      </c>
      <c r="K13">
        <f t="shared" si="1"/>
        <v>-4.5553110022551191E-2</v>
      </c>
      <c r="L13">
        <f t="shared" si="1"/>
        <v>-4.5553110022551191E-2</v>
      </c>
      <c r="M13">
        <f t="shared" si="1"/>
        <v>-4.5553110022551191E-2</v>
      </c>
      <c r="N13">
        <f t="shared" si="1"/>
        <v>-4.5553110022551191E-2</v>
      </c>
      <c r="O13">
        <f t="shared" si="1"/>
        <v>-4.5553110022551191E-2</v>
      </c>
      <c r="P13">
        <f t="shared" si="1"/>
        <v>-4.5553110022551191E-2</v>
      </c>
      <c r="Q13">
        <f t="shared" si="1"/>
        <v>-4.5553110022551191E-2</v>
      </c>
      <c r="R13">
        <f t="shared" si="0"/>
        <v>-4.5553110022551191E-2</v>
      </c>
      <c r="S13">
        <f t="shared" si="0"/>
        <v>-4.5553110022551191E-2</v>
      </c>
      <c r="T13">
        <f t="shared" si="0"/>
        <v>-4.5553110022551191E-2</v>
      </c>
      <c r="U13">
        <f t="shared" si="0"/>
        <v>-4.5553110022551191E-2</v>
      </c>
      <c r="V13">
        <f t="shared" si="0"/>
        <v>-4.5553110022551191E-2</v>
      </c>
      <c r="W13">
        <f t="shared" si="0"/>
        <v>-4.5553110022551191E-2</v>
      </c>
      <c r="X13">
        <f t="shared" si="0"/>
        <v>-4.5553110022551191E-2</v>
      </c>
      <c r="Y13">
        <f t="shared" si="0"/>
        <v>-4.5553110022551191E-2</v>
      </c>
      <c r="Z13">
        <f t="shared" si="0"/>
        <v>-4.5553110022551191E-2</v>
      </c>
    </row>
    <row r="14" spans="1:26">
      <c r="A14">
        <v>15</v>
      </c>
      <c r="B14">
        <f t="shared" si="1"/>
        <v>-4.30656887127156E-2</v>
      </c>
      <c r="C14">
        <f t="shared" si="0"/>
        <v>-4.30656887127156E-2</v>
      </c>
      <c r="D14">
        <f t="shared" si="0"/>
        <v>-4.30656887127156E-2</v>
      </c>
      <c r="E14">
        <f t="shared" si="0"/>
        <v>-4.30656887127156E-2</v>
      </c>
      <c r="F14">
        <f t="shared" si="0"/>
        <v>-4.30656887127156E-2</v>
      </c>
      <c r="G14">
        <f t="shared" si="0"/>
        <v>-4.30656887127156E-2</v>
      </c>
      <c r="H14">
        <f t="shared" si="0"/>
        <v>-4.30656887127156E-2</v>
      </c>
      <c r="I14">
        <f t="shared" si="0"/>
        <v>-4.30656887127156E-2</v>
      </c>
      <c r="J14">
        <f t="shared" si="0"/>
        <v>-4.30656887127156E-2</v>
      </c>
      <c r="K14">
        <f t="shared" si="0"/>
        <v>-4.30656887127156E-2</v>
      </c>
      <c r="L14">
        <f t="shared" si="0"/>
        <v>-4.30656887127156E-2</v>
      </c>
      <c r="M14">
        <f t="shared" si="0"/>
        <v>-4.30656887127156E-2</v>
      </c>
      <c r="N14">
        <f t="shared" si="0"/>
        <v>-4.30656887127156E-2</v>
      </c>
      <c r="O14">
        <f t="shared" si="0"/>
        <v>-4.30656887127156E-2</v>
      </c>
      <c r="P14">
        <f t="shared" si="0"/>
        <v>-4.30656887127156E-2</v>
      </c>
      <c r="Q14">
        <f t="shared" si="0"/>
        <v>-4.30656887127156E-2</v>
      </c>
      <c r="R14">
        <f t="shared" si="0"/>
        <v>-4.30656887127156E-2</v>
      </c>
      <c r="S14">
        <f t="shared" si="0"/>
        <v>-4.30656887127156E-2</v>
      </c>
      <c r="T14">
        <f t="shared" si="0"/>
        <v>-4.30656887127156E-2</v>
      </c>
      <c r="U14">
        <f t="shared" si="0"/>
        <v>-4.30656887127156E-2</v>
      </c>
      <c r="V14">
        <f t="shared" si="0"/>
        <v>-4.30656887127156E-2</v>
      </c>
      <c r="W14">
        <f t="shared" si="0"/>
        <v>-4.30656887127156E-2</v>
      </c>
      <c r="X14">
        <f t="shared" si="0"/>
        <v>-4.30656887127156E-2</v>
      </c>
      <c r="Y14">
        <f t="shared" si="0"/>
        <v>-4.30656887127156E-2</v>
      </c>
      <c r="Z14">
        <f t="shared" si="0"/>
        <v>-4.30656887127156E-2</v>
      </c>
    </row>
    <row r="15" spans="1:26">
      <c r="A15">
        <v>20</v>
      </c>
      <c r="B15">
        <f t="shared" si="1"/>
        <v>-3.7082883890305784E-2</v>
      </c>
      <c r="C15">
        <f t="shared" si="0"/>
        <v>-3.7082883890305784E-2</v>
      </c>
      <c r="D15">
        <f t="shared" si="0"/>
        <v>-3.7082883890305784E-2</v>
      </c>
      <c r="E15">
        <f t="shared" si="0"/>
        <v>-3.7082883890305784E-2</v>
      </c>
      <c r="F15">
        <f t="shared" si="0"/>
        <v>-3.7082883890305784E-2</v>
      </c>
      <c r="G15">
        <f t="shared" si="0"/>
        <v>-3.7082883890305784E-2</v>
      </c>
      <c r="H15">
        <f t="shared" si="0"/>
        <v>-3.7082883890305784E-2</v>
      </c>
      <c r="I15">
        <f t="shared" si="0"/>
        <v>-3.7082883890305784E-2</v>
      </c>
      <c r="J15">
        <f t="shared" si="0"/>
        <v>-3.7082883890305784E-2</v>
      </c>
      <c r="K15">
        <f t="shared" si="0"/>
        <v>-3.7082883890305784E-2</v>
      </c>
      <c r="L15">
        <f t="shared" si="0"/>
        <v>-3.7082883890305784E-2</v>
      </c>
      <c r="M15">
        <f t="shared" si="0"/>
        <v>-3.7082883890305784E-2</v>
      </c>
      <c r="N15">
        <f t="shared" si="0"/>
        <v>-3.7082883890305784E-2</v>
      </c>
      <c r="O15">
        <f t="shared" si="0"/>
        <v>-3.7082883890305784E-2</v>
      </c>
      <c r="P15">
        <f t="shared" si="0"/>
        <v>-3.7082883890305784E-2</v>
      </c>
      <c r="Q15">
        <f t="shared" si="0"/>
        <v>-3.7082883890305784E-2</v>
      </c>
      <c r="R15">
        <f t="shared" si="0"/>
        <v>-3.7082883890305784E-2</v>
      </c>
      <c r="S15">
        <f t="shared" si="0"/>
        <v>-3.7082883890305784E-2</v>
      </c>
      <c r="T15">
        <f t="shared" si="0"/>
        <v>-3.7082883890305784E-2</v>
      </c>
      <c r="U15">
        <f t="shared" si="0"/>
        <v>-3.7082883890305784E-2</v>
      </c>
      <c r="V15">
        <f t="shared" si="0"/>
        <v>-3.7082883890305784E-2</v>
      </c>
      <c r="W15">
        <f t="shared" si="0"/>
        <v>-3.7082883890305784E-2</v>
      </c>
      <c r="X15">
        <f t="shared" si="0"/>
        <v>-3.7082883890305784E-2</v>
      </c>
      <c r="Y15">
        <f t="shared" si="0"/>
        <v>-3.7082883890305784E-2</v>
      </c>
      <c r="Z15">
        <f t="shared" si="0"/>
        <v>-3.7082883890305784E-2</v>
      </c>
    </row>
    <row r="16" spans="1:26">
      <c r="A16">
        <v>25</v>
      </c>
      <c r="B16">
        <f t="shared" si="1"/>
        <v>-2.7650228312536718E-2</v>
      </c>
      <c r="C16">
        <f t="shared" si="0"/>
        <v>-2.7650228312536718E-2</v>
      </c>
      <c r="D16">
        <f t="shared" si="0"/>
        <v>-2.7650228312536718E-2</v>
      </c>
      <c r="E16">
        <f t="shared" si="0"/>
        <v>-2.7650228312536718E-2</v>
      </c>
      <c r="F16">
        <f t="shared" si="0"/>
        <v>-2.7650228312536718E-2</v>
      </c>
      <c r="G16">
        <f t="shared" si="0"/>
        <v>-2.7650228312536718E-2</v>
      </c>
      <c r="H16">
        <f t="shared" si="0"/>
        <v>-2.7650228312536718E-2</v>
      </c>
      <c r="I16">
        <f t="shared" si="0"/>
        <v>-2.7650228312536718E-2</v>
      </c>
      <c r="J16">
        <f t="shared" si="0"/>
        <v>-2.7650228312536718E-2</v>
      </c>
      <c r="K16">
        <f t="shared" si="0"/>
        <v>-2.7650228312536718E-2</v>
      </c>
      <c r="L16">
        <f t="shared" si="0"/>
        <v>-2.7650228312536718E-2</v>
      </c>
      <c r="M16">
        <f t="shared" si="0"/>
        <v>-2.7650228312536718E-2</v>
      </c>
      <c r="N16">
        <f t="shared" si="0"/>
        <v>-2.7650228312536718E-2</v>
      </c>
      <c r="O16">
        <f t="shared" si="0"/>
        <v>-2.7650228312536718E-2</v>
      </c>
      <c r="P16">
        <f t="shared" si="0"/>
        <v>-2.7650228312536718E-2</v>
      </c>
      <c r="Q16">
        <f t="shared" si="0"/>
        <v>-2.7650228312536718E-2</v>
      </c>
      <c r="R16">
        <f t="shared" si="0"/>
        <v>-2.7650228312536718E-2</v>
      </c>
      <c r="S16">
        <f t="shared" si="0"/>
        <v>-2.7650228312536718E-2</v>
      </c>
      <c r="T16">
        <f t="shared" si="0"/>
        <v>-2.7650228312536718E-2</v>
      </c>
      <c r="U16">
        <f t="shared" si="0"/>
        <v>-2.7650228312536718E-2</v>
      </c>
      <c r="V16">
        <f t="shared" si="0"/>
        <v>-2.7650228312536718E-2</v>
      </c>
      <c r="W16">
        <f t="shared" si="0"/>
        <v>-2.7650228312536718E-2</v>
      </c>
      <c r="X16">
        <f t="shared" si="0"/>
        <v>-2.7650228312536718E-2</v>
      </c>
      <c r="Y16">
        <f t="shared" si="0"/>
        <v>-2.7650228312536718E-2</v>
      </c>
      <c r="Z16">
        <f t="shared" si="0"/>
        <v>-2.7650228312536718E-2</v>
      </c>
    </row>
    <row r="17" spans="1:26">
      <c r="A17">
        <v>30</v>
      </c>
      <c r="B17">
        <f t="shared" si="1"/>
        <v>-1.4839510183948357E-2</v>
      </c>
      <c r="C17">
        <f t="shared" si="0"/>
        <v>-1.4839510183948357E-2</v>
      </c>
      <c r="D17">
        <f t="shared" si="0"/>
        <v>-1.4839510183948357E-2</v>
      </c>
      <c r="E17">
        <f t="shared" si="0"/>
        <v>-1.4839510183948357E-2</v>
      </c>
      <c r="F17">
        <f t="shared" si="0"/>
        <v>-1.4839510183948357E-2</v>
      </c>
      <c r="G17">
        <f t="shared" si="0"/>
        <v>-1.4839510183948357E-2</v>
      </c>
      <c r="H17">
        <f t="shared" si="0"/>
        <v>-1.4839510183948357E-2</v>
      </c>
      <c r="I17">
        <f t="shared" si="0"/>
        <v>-1.4839510183948357E-2</v>
      </c>
      <c r="J17">
        <f t="shared" si="0"/>
        <v>-1.4839510183948357E-2</v>
      </c>
      <c r="K17">
        <f t="shared" si="0"/>
        <v>-1.4839510183948357E-2</v>
      </c>
      <c r="L17">
        <f t="shared" si="0"/>
        <v>-1.4839510183948357E-2</v>
      </c>
      <c r="M17">
        <f t="shared" si="0"/>
        <v>-1.4839510183948357E-2</v>
      </c>
      <c r="N17">
        <f t="shared" si="0"/>
        <v>-1.4839510183948357E-2</v>
      </c>
      <c r="O17">
        <f t="shared" si="0"/>
        <v>-1.4839510183948357E-2</v>
      </c>
      <c r="P17">
        <f t="shared" si="0"/>
        <v>-1.4839510183948357E-2</v>
      </c>
      <c r="Q17">
        <f t="shared" si="0"/>
        <v>-1.4839510183948357E-2</v>
      </c>
      <c r="R17">
        <f t="shared" si="0"/>
        <v>-1.4839510183948357E-2</v>
      </c>
      <c r="S17">
        <f t="shared" si="0"/>
        <v>-1.4839510183948357E-2</v>
      </c>
      <c r="T17">
        <f t="shared" si="0"/>
        <v>-1.4839510183948357E-2</v>
      </c>
      <c r="U17">
        <f t="shared" si="0"/>
        <v>-1.4839510183948357E-2</v>
      </c>
      <c r="V17">
        <f t="shared" si="0"/>
        <v>-1.4839510183948357E-2</v>
      </c>
      <c r="W17">
        <f t="shared" si="0"/>
        <v>-1.4839510183948357E-2</v>
      </c>
      <c r="X17">
        <f t="shared" si="0"/>
        <v>-1.4839510183948357E-2</v>
      </c>
      <c r="Y17">
        <f t="shared" si="0"/>
        <v>-1.4839510183948357E-2</v>
      </c>
      <c r="Z17">
        <f t="shared" si="0"/>
        <v>-1.4839510183948357E-2</v>
      </c>
    </row>
    <row r="18" spans="1:26">
      <c r="A18">
        <v>35</v>
      </c>
      <c r="B18">
        <f t="shared" si="1"/>
        <v>1.2517731951776634E-3</v>
      </c>
      <c r="C18">
        <f t="shared" si="0"/>
        <v>1.2517731951776634E-3</v>
      </c>
      <c r="D18">
        <f t="shared" si="0"/>
        <v>1.2517731951776634E-3</v>
      </c>
      <c r="E18">
        <f t="shared" si="0"/>
        <v>1.2517731951776634E-3</v>
      </c>
      <c r="F18">
        <f t="shared" si="0"/>
        <v>1.2517731951776634E-3</v>
      </c>
      <c r="G18">
        <f t="shared" si="0"/>
        <v>1.2517731951776634E-3</v>
      </c>
      <c r="H18">
        <f t="shared" si="0"/>
        <v>1.2517731951776634E-3</v>
      </c>
      <c r="I18">
        <f t="shared" si="0"/>
        <v>1.2517731951776634E-3</v>
      </c>
      <c r="J18">
        <f t="shared" si="0"/>
        <v>1.2517731951776634E-3</v>
      </c>
      <c r="K18">
        <f t="shared" si="0"/>
        <v>1.2517731951776634E-3</v>
      </c>
      <c r="L18">
        <f t="shared" si="0"/>
        <v>1.2517731951776634E-3</v>
      </c>
      <c r="M18">
        <f t="shared" si="0"/>
        <v>1.2517731951776634E-3</v>
      </c>
      <c r="N18">
        <f t="shared" si="0"/>
        <v>1.2517731951776634E-3</v>
      </c>
      <c r="O18">
        <f t="shared" si="0"/>
        <v>1.2517731951776634E-3</v>
      </c>
      <c r="P18">
        <f t="shared" si="0"/>
        <v>1.2517731951776634E-3</v>
      </c>
      <c r="Q18">
        <f t="shared" si="0"/>
        <v>1.2517731951776634E-3</v>
      </c>
      <c r="R18">
        <f t="shared" si="0"/>
        <v>1.2517731951776634E-3</v>
      </c>
      <c r="S18">
        <f t="shared" si="0"/>
        <v>1.2517731951776634E-3</v>
      </c>
      <c r="T18">
        <f t="shared" si="0"/>
        <v>1.2517731951776634E-3</v>
      </c>
      <c r="U18">
        <f t="shared" si="0"/>
        <v>1.2517731951776634E-3</v>
      </c>
      <c r="V18">
        <f t="shared" si="0"/>
        <v>1.2517731951776634E-3</v>
      </c>
      <c r="W18">
        <f t="shared" si="0"/>
        <v>1.2517731951776634E-3</v>
      </c>
      <c r="X18">
        <f t="shared" si="0"/>
        <v>1.2517731951776634E-3</v>
      </c>
      <c r="Y18">
        <f t="shared" si="0"/>
        <v>1.2517731951776634E-3</v>
      </c>
      <c r="Z18">
        <f t="shared" si="0"/>
        <v>1.2517731951776634E-3</v>
      </c>
    </row>
    <row r="19" spans="1:26">
      <c r="A19">
        <v>40</v>
      </c>
      <c r="B19">
        <f t="shared" si="1"/>
        <v>2.0501157442143592E-2</v>
      </c>
      <c r="C19">
        <f t="shared" si="0"/>
        <v>2.0501157442143592E-2</v>
      </c>
      <c r="D19">
        <f t="shared" si="0"/>
        <v>2.0501157442143592E-2</v>
      </c>
      <c r="E19">
        <f t="shared" si="0"/>
        <v>2.0501157442143592E-2</v>
      </c>
      <c r="F19">
        <f t="shared" si="0"/>
        <v>2.0501157442143592E-2</v>
      </c>
      <c r="G19">
        <f t="shared" si="0"/>
        <v>2.0501157442143592E-2</v>
      </c>
      <c r="H19">
        <f t="shared" si="0"/>
        <v>2.0501157442143592E-2</v>
      </c>
      <c r="I19">
        <f t="shared" si="0"/>
        <v>2.0501157442143592E-2</v>
      </c>
      <c r="J19">
        <f t="shared" si="0"/>
        <v>2.0501157442143592E-2</v>
      </c>
      <c r="K19">
        <f t="shared" si="0"/>
        <v>2.0501157442143592E-2</v>
      </c>
      <c r="L19">
        <f t="shared" si="0"/>
        <v>2.0501157442143592E-2</v>
      </c>
      <c r="M19">
        <f t="shared" si="0"/>
        <v>2.0501157442143592E-2</v>
      </c>
      <c r="N19">
        <f t="shared" si="0"/>
        <v>2.0501157442143592E-2</v>
      </c>
      <c r="O19">
        <f t="shared" si="0"/>
        <v>2.0501157442143592E-2</v>
      </c>
      <c r="P19">
        <f t="shared" si="0"/>
        <v>2.0501157442143592E-2</v>
      </c>
      <c r="Q19">
        <f t="shared" si="0"/>
        <v>2.0501157442143592E-2</v>
      </c>
      <c r="R19">
        <f t="shared" si="0"/>
        <v>2.0501157442143592E-2</v>
      </c>
      <c r="S19">
        <f t="shared" si="0"/>
        <v>2.0501157442143592E-2</v>
      </c>
      <c r="T19">
        <f t="shared" si="0"/>
        <v>2.0501157442143592E-2</v>
      </c>
      <c r="U19">
        <f t="shared" si="0"/>
        <v>2.0501157442143592E-2</v>
      </c>
      <c r="V19">
        <f t="shared" si="0"/>
        <v>2.0501157442143592E-2</v>
      </c>
      <c r="W19">
        <f t="shared" si="0"/>
        <v>2.0501157442143592E-2</v>
      </c>
      <c r="X19">
        <f t="shared" si="0"/>
        <v>2.0501157442143592E-2</v>
      </c>
      <c r="Y19">
        <f t="shared" si="0"/>
        <v>2.0501157442143592E-2</v>
      </c>
      <c r="Z19">
        <f t="shared" si="0"/>
        <v>2.0501157442143592E-2</v>
      </c>
    </row>
    <row r="20" spans="1:26">
      <c r="A20">
        <v>45</v>
      </c>
      <c r="B20">
        <f t="shared" si="1"/>
        <v>4.2762143119734142E-2</v>
      </c>
      <c r="C20">
        <f t="shared" si="0"/>
        <v>4.2762143119734142E-2</v>
      </c>
      <c r="D20">
        <f t="shared" si="0"/>
        <v>4.2762143119734142E-2</v>
      </c>
      <c r="E20">
        <f t="shared" si="0"/>
        <v>4.2762143119734142E-2</v>
      </c>
      <c r="F20">
        <f t="shared" si="0"/>
        <v>4.2762143119734142E-2</v>
      </c>
      <c r="G20">
        <f t="shared" si="0"/>
        <v>4.2762143119734142E-2</v>
      </c>
      <c r="H20">
        <f t="shared" si="0"/>
        <v>4.2762143119734142E-2</v>
      </c>
      <c r="I20">
        <f t="shared" si="0"/>
        <v>4.2762143119734142E-2</v>
      </c>
      <c r="J20">
        <f t="shared" si="0"/>
        <v>4.2762143119734142E-2</v>
      </c>
      <c r="K20">
        <f t="shared" si="0"/>
        <v>4.2762143119734142E-2</v>
      </c>
      <c r="L20">
        <f t="shared" si="0"/>
        <v>4.2762143119734142E-2</v>
      </c>
      <c r="M20">
        <f t="shared" si="0"/>
        <v>4.2762143119734142E-2</v>
      </c>
      <c r="N20">
        <f t="shared" si="0"/>
        <v>4.2762143119734142E-2</v>
      </c>
      <c r="O20">
        <f t="shared" si="0"/>
        <v>4.2762143119734142E-2</v>
      </c>
      <c r="P20">
        <f t="shared" si="0"/>
        <v>4.2762143119734142E-2</v>
      </c>
      <c r="Q20">
        <f t="shared" si="0"/>
        <v>4.2762143119734142E-2</v>
      </c>
      <c r="R20">
        <f t="shared" si="0"/>
        <v>4.2762143119734142E-2</v>
      </c>
      <c r="S20">
        <f t="shared" si="0"/>
        <v>4.2762143119734142E-2</v>
      </c>
      <c r="T20">
        <f t="shared" si="0"/>
        <v>4.2762143119734142E-2</v>
      </c>
      <c r="U20">
        <f t="shared" si="0"/>
        <v>4.2762143119734142E-2</v>
      </c>
      <c r="V20">
        <f t="shared" si="0"/>
        <v>4.2762143119734142E-2</v>
      </c>
      <c r="W20">
        <f t="shared" si="0"/>
        <v>4.2762143119734142E-2</v>
      </c>
      <c r="X20">
        <f t="shared" si="0"/>
        <v>4.2762143119734142E-2</v>
      </c>
      <c r="Y20">
        <f t="shared" si="0"/>
        <v>4.2762143119734142E-2</v>
      </c>
      <c r="Z20">
        <f t="shared" si="0"/>
        <v>4.2762143119734142E-2</v>
      </c>
    </row>
    <row r="21" spans="1:26">
      <c r="A21">
        <v>50</v>
      </c>
      <c r="B21">
        <f t="shared" si="1"/>
        <v>6.7865310685392033E-2</v>
      </c>
      <c r="C21">
        <f t="shared" si="0"/>
        <v>6.7865310685392033E-2</v>
      </c>
      <c r="D21">
        <f t="shared" si="0"/>
        <v>6.7865310685392033E-2</v>
      </c>
      <c r="E21">
        <f t="shared" si="0"/>
        <v>6.7865310685392033E-2</v>
      </c>
      <c r="F21">
        <f t="shared" si="0"/>
        <v>6.7865310685392033E-2</v>
      </c>
      <c r="G21">
        <f t="shared" si="0"/>
        <v>6.7865310685392033E-2</v>
      </c>
      <c r="H21">
        <f t="shared" si="0"/>
        <v>6.7865310685392033E-2</v>
      </c>
      <c r="I21">
        <f t="shared" si="0"/>
        <v>6.7865310685392033E-2</v>
      </c>
      <c r="J21">
        <f t="shared" si="0"/>
        <v>6.7865310685392033E-2</v>
      </c>
      <c r="K21">
        <f t="shared" si="0"/>
        <v>6.7865310685392033E-2</v>
      </c>
      <c r="L21">
        <f t="shared" si="0"/>
        <v>6.7865310685392033E-2</v>
      </c>
      <c r="M21">
        <f t="shared" si="0"/>
        <v>6.7865310685392033E-2</v>
      </c>
      <c r="N21">
        <f t="shared" si="0"/>
        <v>6.7865310685392033E-2</v>
      </c>
      <c r="O21">
        <f t="shared" si="0"/>
        <v>6.7865310685392033E-2</v>
      </c>
      <c r="P21">
        <f t="shared" si="0"/>
        <v>6.7865310685392033E-2</v>
      </c>
      <c r="Q21">
        <f t="shared" si="0"/>
        <v>6.7865310685392033E-2</v>
      </c>
      <c r="R21">
        <f t="shared" si="0"/>
        <v>6.7865310685392033E-2</v>
      </c>
      <c r="S21">
        <f t="shared" si="0"/>
        <v>6.7865310685392033E-2</v>
      </c>
      <c r="T21">
        <f t="shared" si="0"/>
        <v>6.7865310685392033E-2</v>
      </c>
      <c r="U21">
        <f t="shared" si="0"/>
        <v>6.7865310685392033E-2</v>
      </c>
      <c r="V21">
        <f t="shared" si="0"/>
        <v>6.7865310685392033E-2</v>
      </c>
      <c r="W21">
        <f t="shared" si="0"/>
        <v>6.7865310685392033E-2</v>
      </c>
      <c r="X21">
        <f t="shared" si="0"/>
        <v>6.7865310685392033E-2</v>
      </c>
      <c r="Y21">
        <f t="shared" si="0"/>
        <v>6.7865310685392033E-2</v>
      </c>
      <c r="Z21">
        <f t="shared" si="0"/>
        <v>6.7865310685392033E-2</v>
      </c>
    </row>
    <row r="22" spans="1:26">
      <c r="A22">
        <v>55</v>
      </c>
      <c r="B22">
        <f t="shared" si="1"/>
        <v>9.5619609876235745E-2</v>
      </c>
      <c r="C22">
        <f t="shared" si="0"/>
        <v>9.5619609876235745E-2</v>
      </c>
      <c r="D22">
        <f t="shared" si="0"/>
        <v>9.5619609876235745E-2</v>
      </c>
      <c r="E22">
        <f t="shared" si="0"/>
        <v>9.5619609876235745E-2</v>
      </c>
      <c r="F22">
        <f t="shared" si="0"/>
        <v>9.5619609876235745E-2</v>
      </c>
      <c r="G22">
        <f t="shared" si="0"/>
        <v>9.5619609876235745E-2</v>
      </c>
      <c r="H22">
        <f t="shared" si="0"/>
        <v>9.5619609876235745E-2</v>
      </c>
      <c r="I22">
        <f t="shared" si="0"/>
        <v>9.5619609876235745E-2</v>
      </c>
      <c r="J22">
        <f t="shared" si="0"/>
        <v>9.5619609876235745E-2</v>
      </c>
      <c r="K22">
        <f t="shared" si="0"/>
        <v>9.5619609876235745E-2</v>
      </c>
      <c r="L22">
        <f t="shared" si="0"/>
        <v>9.5619609876235745E-2</v>
      </c>
      <c r="M22">
        <f t="shared" si="0"/>
        <v>9.5619609876235745E-2</v>
      </c>
      <c r="N22">
        <f t="shared" si="0"/>
        <v>9.5619609876235745E-2</v>
      </c>
      <c r="O22">
        <f t="shared" si="0"/>
        <v>9.5619609876235745E-2</v>
      </c>
      <c r="P22">
        <f t="shared" si="0"/>
        <v>9.5619609876235745E-2</v>
      </c>
      <c r="Q22">
        <f t="shared" si="0"/>
        <v>9.5619609876235745E-2</v>
      </c>
      <c r="R22">
        <f t="shared" si="0"/>
        <v>9.5619609876235745E-2</v>
      </c>
      <c r="S22">
        <f t="shared" si="0"/>
        <v>9.5619609876235745E-2</v>
      </c>
      <c r="T22">
        <f t="shared" si="0"/>
        <v>9.5619609876235745E-2</v>
      </c>
      <c r="U22">
        <f t="shared" si="0"/>
        <v>9.5619609876235745E-2</v>
      </c>
      <c r="V22">
        <f t="shared" si="0"/>
        <v>9.5619609876235745E-2</v>
      </c>
      <c r="W22">
        <f t="shared" si="0"/>
        <v>9.5619609876235745E-2</v>
      </c>
      <c r="X22">
        <f t="shared" si="0"/>
        <v>9.5619609876235745E-2</v>
      </c>
      <c r="Y22">
        <f t="shared" si="0"/>
        <v>9.5619609876235745E-2</v>
      </c>
      <c r="Z22">
        <f t="shared" si="0"/>
        <v>9.5619609876235745E-2</v>
      </c>
    </row>
    <row r="23" spans="1:26">
      <c r="A23">
        <v>60</v>
      </c>
      <c r="B23">
        <f t="shared" si="1"/>
        <v>0.12581381371691877</v>
      </c>
      <c r="C23">
        <f t="shared" si="0"/>
        <v>0.12581381371691877</v>
      </c>
      <c r="D23">
        <f t="shared" si="0"/>
        <v>0.12581381371691883</v>
      </c>
      <c r="E23">
        <f t="shared" si="0"/>
        <v>0.1258138137169188</v>
      </c>
      <c r="F23">
        <f t="shared" si="0"/>
        <v>0.1258138137169188</v>
      </c>
      <c r="G23">
        <f t="shared" si="0"/>
        <v>0.12581381371691883</v>
      </c>
      <c r="H23">
        <f t="shared" si="0"/>
        <v>0.1258138137169188</v>
      </c>
      <c r="I23">
        <f t="shared" ref="I23:AF28" si="2" xml:space="preserve"> $A$2 + $A$3*(COS(RADIANS($A23))) + $A$4*SIN(RADIANS($A23)) + $A$5*SIN(RADIANS($A23))*COS(RADIANS(I$11)) + $A$6*SIN(RADIANS($A23))*SIN(RADIANS(I$11)) - ($B$2 + $B$3*(COS(RADIANS($A23))) + $B$4*SIN(RADIANS($A23)) + $B$5*SIN(RADIANS($A23))*COS(RADIANS(I$11)) + $B$6*SIN(RADIANS($A23))*SIN(RADIANS(I$11)))</f>
        <v>0.12581381371691883</v>
      </c>
      <c r="J23">
        <f t="shared" si="2"/>
        <v>0.1258138137169188</v>
      </c>
      <c r="K23">
        <f t="shared" si="2"/>
        <v>0.12581381371691874</v>
      </c>
      <c r="L23">
        <f t="shared" si="2"/>
        <v>0.12581381371691883</v>
      </c>
      <c r="M23">
        <f t="shared" si="2"/>
        <v>0.12581381371691877</v>
      </c>
      <c r="N23">
        <f t="shared" si="2"/>
        <v>0.12581381371691883</v>
      </c>
      <c r="O23">
        <f t="shared" si="2"/>
        <v>0.12581381371691883</v>
      </c>
      <c r="P23">
        <f t="shared" si="2"/>
        <v>0.12581381371691883</v>
      </c>
      <c r="Q23">
        <f t="shared" si="2"/>
        <v>0.1258138137169188</v>
      </c>
      <c r="R23">
        <f t="shared" si="2"/>
        <v>0.1258138137169188</v>
      </c>
      <c r="S23">
        <f t="shared" si="2"/>
        <v>0.12581381371691877</v>
      </c>
      <c r="T23">
        <f t="shared" si="2"/>
        <v>0.1258138137169188</v>
      </c>
      <c r="U23">
        <f t="shared" si="2"/>
        <v>0.12581381371691877</v>
      </c>
      <c r="V23">
        <f t="shared" si="2"/>
        <v>0.1258138137169188</v>
      </c>
      <c r="W23">
        <f t="shared" si="2"/>
        <v>0.12581381371691885</v>
      </c>
      <c r="X23">
        <f t="shared" si="2"/>
        <v>0.12581381371691883</v>
      </c>
      <c r="Y23">
        <f t="shared" si="2"/>
        <v>0.12581381371691883</v>
      </c>
      <c r="Z23">
        <f t="shared" si="2"/>
        <v>0.12581381371691877</v>
      </c>
    </row>
    <row r="24" spans="1:26">
      <c r="A24">
        <v>65</v>
      </c>
      <c r="B24">
        <f t="shared" si="1"/>
        <v>0.15821812608445499</v>
      </c>
      <c r="C24">
        <f t="shared" si="1"/>
        <v>0.15821812608445499</v>
      </c>
      <c r="D24">
        <f t="shared" si="1"/>
        <v>0.15821812608445499</v>
      </c>
      <c r="E24">
        <f t="shared" si="1"/>
        <v>0.15821812608445499</v>
      </c>
      <c r="F24">
        <f t="shared" si="1"/>
        <v>0.1582181260844549</v>
      </c>
      <c r="G24">
        <f t="shared" si="1"/>
        <v>0.15821812608445496</v>
      </c>
      <c r="H24">
        <f t="shared" si="1"/>
        <v>0.15821812608445493</v>
      </c>
      <c r="I24">
        <f t="shared" si="1"/>
        <v>0.15821812608445501</v>
      </c>
      <c r="J24">
        <f t="shared" si="1"/>
        <v>0.15821812608445496</v>
      </c>
      <c r="K24">
        <f t="shared" si="1"/>
        <v>0.15821812608445493</v>
      </c>
      <c r="L24">
        <f t="shared" si="1"/>
        <v>0.15821812608445499</v>
      </c>
      <c r="M24">
        <f t="shared" si="1"/>
        <v>0.15821812608445499</v>
      </c>
      <c r="N24">
        <f t="shared" si="1"/>
        <v>0.15821812608445493</v>
      </c>
      <c r="O24">
        <f t="shared" si="1"/>
        <v>0.15821812608445493</v>
      </c>
      <c r="P24">
        <f t="shared" si="1"/>
        <v>0.15821812608445493</v>
      </c>
      <c r="Q24">
        <f t="shared" si="1"/>
        <v>0.15821812608445493</v>
      </c>
      <c r="R24">
        <f t="shared" si="2"/>
        <v>0.15821812608445501</v>
      </c>
      <c r="S24">
        <f t="shared" si="2"/>
        <v>0.15821812608445496</v>
      </c>
      <c r="T24">
        <f t="shared" si="2"/>
        <v>0.15821812608445499</v>
      </c>
      <c r="U24">
        <f t="shared" si="2"/>
        <v>0.1582181260844549</v>
      </c>
      <c r="V24">
        <f t="shared" si="2"/>
        <v>0.15821812608445496</v>
      </c>
      <c r="W24">
        <f t="shared" si="2"/>
        <v>0.15821812608445499</v>
      </c>
      <c r="X24">
        <f t="shared" si="2"/>
        <v>0.15821812608445493</v>
      </c>
      <c r="Y24">
        <f t="shared" si="2"/>
        <v>0.15821812608445493</v>
      </c>
      <c r="Z24">
        <f t="shared" si="2"/>
        <v>0.15821812608445499</v>
      </c>
    </row>
    <row r="25" spans="1:26">
      <c r="A25">
        <v>70</v>
      </c>
      <c r="B25">
        <f t="shared" si="1"/>
        <v>0.19258593059546836</v>
      </c>
      <c r="C25">
        <f t="shared" si="1"/>
        <v>0.19258593059546839</v>
      </c>
      <c r="D25">
        <f t="shared" si="1"/>
        <v>0.19258593059546836</v>
      </c>
      <c r="E25">
        <f t="shared" si="1"/>
        <v>0.19258593059546836</v>
      </c>
      <c r="F25">
        <f t="shared" si="1"/>
        <v>0.19258593059546839</v>
      </c>
      <c r="G25">
        <f t="shared" si="1"/>
        <v>0.19258593059546833</v>
      </c>
      <c r="H25">
        <f t="shared" si="1"/>
        <v>0.19258593059546839</v>
      </c>
      <c r="I25">
        <f t="shared" si="1"/>
        <v>0.19258593059546839</v>
      </c>
      <c r="J25">
        <f t="shared" si="1"/>
        <v>0.19258593059546839</v>
      </c>
      <c r="K25">
        <f t="shared" si="1"/>
        <v>0.1925859305954683</v>
      </c>
      <c r="L25">
        <f t="shared" si="1"/>
        <v>0.19258593059546836</v>
      </c>
      <c r="M25">
        <f t="shared" si="1"/>
        <v>0.19258593059546839</v>
      </c>
      <c r="N25">
        <f t="shared" si="1"/>
        <v>0.19258593059546836</v>
      </c>
      <c r="O25">
        <f t="shared" si="1"/>
        <v>0.19258593059546833</v>
      </c>
      <c r="P25">
        <f t="shared" si="1"/>
        <v>0.19258593059546833</v>
      </c>
      <c r="Q25">
        <f t="shared" si="1"/>
        <v>0.19258593059546836</v>
      </c>
      <c r="R25">
        <f t="shared" si="2"/>
        <v>0.19258593059546833</v>
      </c>
      <c r="S25">
        <f t="shared" si="2"/>
        <v>0.19258593059546839</v>
      </c>
      <c r="T25">
        <f t="shared" si="2"/>
        <v>0.19258593059546833</v>
      </c>
      <c r="U25">
        <f t="shared" si="2"/>
        <v>0.19258593059546833</v>
      </c>
      <c r="V25">
        <f t="shared" si="2"/>
        <v>0.19258593059546833</v>
      </c>
      <c r="W25">
        <f t="shared" si="2"/>
        <v>0.19258593059546841</v>
      </c>
      <c r="X25">
        <f t="shared" si="2"/>
        <v>0.19258593059546833</v>
      </c>
      <c r="Y25">
        <f t="shared" si="2"/>
        <v>0.19258593059546833</v>
      </c>
      <c r="Z25">
        <f t="shared" si="2"/>
        <v>0.19258593059546836</v>
      </c>
    </row>
    <row r="26" spans="1:26">
      <c r="A26">
        <v>75</v>
      </c>
      <c r="B26">
        <f t="shared" si="1"/>
        <v>0.22865566750578262</v>
      </c>
      <c r="C26">
        <f t="shared" si="1"/>
        <v>0.22865566750578262</v>
      </c>
      <c r="D26">
        <f t="shared" si="1"/>
        <v>0.22865566750578259</v>
      </c>
      <c r="E26">
        <f t="shared" si="1"/>
        <v>0.22865566750578256</v>
      </c>
      <c r="F26">
        <f t="shared" si="1"/>
        <v>0.22865566750578259</v>
      </c>
      <c r="G26">
        <f t="shared" si="1"/>
        <v>0.22865566750578259</v>
      </c>
      <c r="H26">
        <f t="shared" si="1"/>
        <v>0.22865566750578259</v>
      </c>
      <c r="I26">
        <f t="shared" si="1"/>
        <v>0.22865566750578253</v>
      </c>
      <c r="J26">
        <f t="shared" si="1"/>
        <v>0.22865566750578259</v>
      </c>
      <c r="K26">
        <f t="shared" si="1"/>
        <v>0.22865566750578256</v>
      </c>
      <c r="L26">
        <f t="shared" si="1"/>
        <v>0.22865566750578259</v>
      </c>
      <c r="M26">
        <f t="shared" si="1"/>
        <v>0.22865566750578256</v>
      </c>
      <c r="N26">
        <f t="shared" si="1"/>
        <v>0.22865566750578256</v>
      </c>
      <c r="O26">
        <f t="shared" si="1"/>
        <v>0.22865566750578256</v>
      </c>
      <c r="P26">
        <f t="shared" si="1"/>
        <v>0.22865566750578259</v>
      </c>
      <c r="Q26">
        <f t="shared" si="1"/>
        <v>0.22865566750578262</v>
      </c>
      <c r="R26">
        <f t="shared" si="2"/>
        <v>0.22865566750578256</v>
      </c>
      <c r="S26">
        <f t="shared" si="2"/>
        <v>0.22865566750578259</v>
      </c>
      <c r="T26">
        <f t="shared" si="2"/>
        <v>0.22865566750578259</v>
      </c>
      <c r="U26">
        <f t="shared" si="2"/>
        <v>0.22865566750578264</v>
      </c>
      <c r="V26">
        <f t="shared" si="2"/>
        <v>0.22865566750578256</v>
      </c>
      <c r="W26">
        <f t="shared" si="2"/>
        <v>0.22865566750578262</v>
      </c>
      <c r="X26">
        <f t="shared" si="2"/>
        <v>0.22865566750578259</v>
      </c>
      <c r="Y26">
        <f t="shared" si="2"/>
        <v>0.22865566750578262</v>
      </c>
      <c r="Z26">
        <f t="shared" si="2"/>
        <v>0.22865566750578262</v>
      </c>
    </row>
    <row r="27" spans="1:26">
      <c r="A27">
        <v>80</v>
      </c>
      <c r="B27">
        <f t="shared" si="1"/>
        <v>0.26615282433800741</v>
      </c>
      <c r="C27">
        <f t="shared" si="1"/>
        <v>0.26615282433800741</v>
      </c>
      <c r="D27">
        <f t="shared" si="1"/>
        <v>0.26615282433800735</v>
      </c>
      <c r="E27">
        <f t="shared" si="1"/>
        <v>0.26615282433800741</v>
      </c>
      <c r="F27">
        <f t="shared" si="1"/>
        <v>0.26615282433800747</v>
      </c>
      <c r="G27">
        <f t="shared" si="1"/>
        <v>0.26615282433800741</v>
      </c>
      <c r="H27">
        <f t="shared" si="1"/>
        <v>0.26615282433800747</v>
      </c>
      <c r="I27">
        <f t="shared" si="1"/>
        <v>0.26615282433800747</v>
      </c>
      <c r="J27">
        <f t="shared" si="1"/>
        <v>0.26615282433800741</v>
      </c>
      <c r="K27">
        <f t="shared" si="1"/>
        <v>0.26615282433800735</v>
      </c>
      <c r="L27">
        <f t="shared" si="1"/>
        <v>0.26615282433800741</v>
      </c>
      <c r="M27">
        <f t="shared" si="1"/>
        <v>0.26615282433800741</v>
      </c>
      <c r="N27">
        <f t="shared" si="1"/>
        <v>0.26615282433800747</v>
      </c>
      <c r="O27">
        <f t="shared" si="1"/>
        <v>0.26615282433800747</v>
      </c>
      <c r="P27">
        <f t="shared" si="1"/>
        <v>0.26615282433800747</v>
      </c>
      <c r="Q27">
        <f t="shared" si="1"/>
        <v>0.26615282433800747</v>
      </c>
      <c r="R27">
        <f t="shared" si="2"/>
        <v>0.26615282433800741</v>
      </c>
      <c r="S27">
        <f t="shared" si="2"/>
        <v>0.26615282433800741</v>
      </c>
      <c r="T27">
        <f t="shared" si="2"/>
        <v>0.26615282433800741</v>
      </c>
      <c r="U27">
        <f t="shared" si="2"/>
        <v>0.26615282433800741</v>
      </c>
      <c r="V27">
        <f t="shared" si="2"/>
        <v>0.26615282433800747</v>
      </c>
      <c r="W27">
        <f t="shared" si="2"/>
        <v>0.26615282433800747</v>
      </c>
      <c r="X27">
        <f t="shared" si="2"/>
        <v>0.26615282433800741</v>
      </c>
      <c r="Y27">
        <f t="shared" si="2"/>
        <v>0.26615282433800747</v>
      </c>
      <c r="Z27">
        <f t="shared" si="2"/>
        <v>0.26615282433800741</v>
      </c>
    </row>
    <row r="28" spans="1:26">
      <c r="A28">
        <v>85</v>
      </c>
      <c r="B28">
        <f t="shared" si="1"/>
        <v>0.30479202508724745</v>
      </c>
      <c r="C28">
        <f t="shared" si="1"/>
        <v>0.30479202508724745</v>
      </c>
      <c r="D28">
        <f t="shared" si="1"/>
        <v>0.30479202508724745</v>
      </c>
      <c r="E28">
        <f t="shared" si="1"/>
        <v>0.3047920250872474</v>
      </c>
      <c r="F28">
        <f t="shared" si="1"/>
        <v>0.30479202508724745</v>
      </c>
      <c r="G28">
        <f t="shared" si="1"/>
        <v>0.3047920250872474</v>
      </c>
      <c r="H28">
        <f t="shared" si="1"/>
        <v>0.30479202508724745</v>
      </c>
      <c r="I28">
        <f t="shared" si="1"/>
        <v>0.30479202508724745</v>
      </c>
      <c r="J28">
        <f t="shared" si="1"/>
        <v>0.3047920250872474</v>
      </c>
      <c r="K28">
        <f t="shared" si="1"/>
        <v>0.30479202508724745</v>
      </c>
      <c r="L28">
        <f t="shared" si="1"/>
        <v>0.3047920250872474</v>
      </c>
      <c r="M28">
        <f t="shared" si="1"/>
        <v>0.30479202508724745</v>
      </c>
      <c r="N28">
        <f t="shared" si="1"/>
        <v>0.3047920250872474</v>
      </c>
      <c r="O28">
        <f t="shared" si="1"/>
        <v>0.3047920250872474</v>
      </c>
      <c r="P28">
        <f t="shared" si="1"/>
        <v>0.3047920250872474</v>
      </c>
      <c r="Q28">
        <f t="shared" si="1"/>
        <v>0.30479202508724745</v>
      </c>
      <c r="R28">
        <f t="shared" si="2"/>
        <v>0.3047920250872474</v>
      </c>
      <c r="S28">
        <f t="shared" si="2"/>
        <v>0.30479202508724745</v>
      </c>
      <c r="T28">
        <f t="shared" si="2"/>
        <v>0.30479202508724745</v>
      </c>
      <c r="U28">
        <f t="shared" si="2"/>
        <v>0.3047920250872474</v>
      </c>
      <c r="V28">
        <f t="shared" si="2"/>
        <v>0.30479202508724745</v>
      </c>
      <c r="W28">
        <f t="shared" si="2"/>
        <v>0.3047920250872474</v>
      </c>
      <c r="X28">
        <f t="shared" si="2"/>
        <v>0.30479202508724745</v>
      </c>
      <c r="Y28">
        <f t="shared" si="2"/>
        <v>0.30479202508724745</v>
      </c>
      <c r="Z28">
        <f t="shared" si="2"/>
        <v>0.30479202508724745</v>
      </c>
    </row>
    <row r="30" spans="1:26">
      <c r="A30" t="s">
        <v>45</v>
      </c>
    </row>
    <row r="32" spans="1:26">
      <c r="A32" t="s">
        <v>42</v>
      </c>
      <c r="B32">
        <v>0</v>
      </c>
      <c r="C32">
        <v>15</v>
      </c>
      <c r="D32">
        <v>30</v>
      </c>
      <c r="E32">
        <v>45</v>
      </c>
      <c r="F32">
        <v>60</v>
      </c>
      <c r="G32">
        <v>75</v>
      </c>
      <c r="H32">
        <v>90</v>
      </c>
      <c r="I32">
        <v>105</v>
      </c>
      <c r="J32">
        <v>120</v>
      </c>
      <c r="K32">
        <v>135</v>
      </c>
      <c r="L32">
        <v>150</v>
      </c>
      <c r="M32">
        <v>165</v>
      </c>
      <c r="N32">
        <v>180</v>
      </c>
      <c r="O32">
        <v>195</v>
      </c>
      <c r="P32">
        <v>210</v>
      </c>
      <c r="Q32">
        <v>225</v>
      </c>
      <c r="R32">
        <v>240</v>
      </c>
      <c r="S32">
        <v>255</v>
      </c>
      <c r="T32">
        <v>270</v>
      </c>
      <c r="U32">
        <v>285</v>
      </c>
      <c r="V32">
        <v>300</v>
      </c>
      <c r="W32">
        <v>315</v>
      </c>
      <c r="X32">
        <v>330</v>
      </c>
      <c r="Y32">
        <v>345</v>
      </c>
      <c r="Z32">
        <v>360</v>
      </c>
    </row>
    <row r="33" spans="1:26">
      <c r="A33">
        <v>5</v>
      </c>
      <c r="B33">
        <f xml:space="preserve"> $A$5*(-SIN(RADIANS(B$32))) + $A$6*COS(RADIANS(B$32)) + $A$7+ $A$8*COS(RADIANS($A33)) + $A$9*(1/TAN(RADIANS($A33)))- ($B$5*(-SIN(RADIANS(B$32))) + $B$6*COS(RADIANS(B$32)) + $B$7+ $B$8*COS(RADIANS($A33)) + $B$9*(1/TAN(RADIANS($A33))))</f>
        <v>-1.5803153868476361E-3</v>
      </c>
      <c r="C33">
        <f t="shared" ref="C33:Z44" si="3" xml:space="preserve"> $A$5*(-SIN(RADIANS(C$32))) + $A$6*COS(RADIANS(C$32)) + $A$7+ $A$8*COS(RADIANS($A33)) + $A$9*(1/TAN(RADIANS($A33)))- ($B$5*(-SIN(RADIANS(C$32))) + $B$6*COS(RADIANS(C$32)) + $B$7+ $B$8*COS(RADIANS($A33)) + $B$9*(1/TAN(RADIANS($A33))))</f>
        <v>-1.5803153868476361E-3</v>
      </c>
      <c r="D33">
        <f t="shared" si="3"/>
        <v>-1.5803153868476361E-3</v>
      </c>
      <c r="E33">
        <f t="shared" si="3"/>
        <v>-1.5803153868476361E-3</v>
      </c>
      <c r="F33">
        <f t="shared" si="3"/>
        <v>-1.5803153868476361E-3</v>
      </c>
      <c r="G33">
        <f t="shared" si="3"/>
        <v>-1.5803153868476361E-3</v>
      </c>
      <c r="H33">
        <f t="shared" si="3"/>
        <v>-1.5803153868476361E-3</v>
      </c>
      <c r="I33">
        <f t="shared" si="3"/>
        <v>-1.5803153868476361E-3</v>
      </c>
      <c r="J33">
        <f t="shared" si="3"/>
        <v>-1.5803153868476361E-3</v>
      </c>
      <c r="K33">
        <f t="shared" si="3"/>
        <v>-1.5803153868476083E-3</v>
      </c>
      <c r="L33">
        <f t="shared" si="3"/>
        <v>-1.5803153868476361E-3</v>
      </c>
      <c r="M33">
        <f t="shared" si="3"/>
        <v>-1.5803153868476638E-3</v>
      </c>
      <c r="N33">
        <f t="shared" si="3"/>
        <v>-1.5803153868476361E-3</v>
      </c>
      <c r="O33">
        <f t="shared" si="3"/>
        <v>-1.5803153868476361E-3</v>
      </c>
      <c r="P33">
        <f t="shared" si="3"/>
        <v>-1.5803153868476361E-3</v>
      </c>
      <c r="Q33">
        <f t="shared" si="3"/>
        <v>-1.5803153868476361E-3</v>
      </c>
      <c r="R33">
        <f t="shared" si="3"/>
        <v>-1.5803153868476361E-3</v>
      </c>
      <c r="S33">
        <f t="shared" si="3"/>
        <v>-1.5803153868476361E-3</v>
      </c>
      <c r="T33">
        <f t="shared" si="3"/>
        <v>-1.5803153868476361E-3</v>
      </c>
      <c r="U33">
        <f t="shared" si="3"/>
        <v>-1.5803153868476361E-3</v>
      </c>
      <c r="V33">
        <f t="shared" si="3"/>
        <v>-1.5803153868476361E-3</v>
      </c>
      <c r="W33">
        <f t="shared" si="3"/>
        <v>-1.5803153868476638E-3</v>
      </c>
      <c r="X33">
        <f t="shared" si="3"/>
        <v>-1.5803153868476361E-3</v>
      </c>
      <c r="Y33">
        <f t="shared" si="3"/>
        <v>-1.5803153868476083E-3</v>
      </c>
      <c r="Z33">
        <f t="shared" si="3"/>
        <v>-1.5803153868476361E-3</v>
      </c>
    </row>
    <row r="34" spans="1:26">
      <c r="A34">
        <v>10</v>
      </c>
      <c r="B34">
        <f t="shared" ref="B34:Q49" si="4" xml:space="preserve"> $A$5*(-SIN(RADIANS(B$32))) + $A$6*COS(RADIANS(B$32)) + $A$7+ $A$8*COS(RADIANS($A34)) + $A$9*(1/TAN(RADIANS($A34)))- ($B$5*(-SIN(RADIANS(B$32))) + $B$6*COS(RADIANS(B$32)) + $B$7+ $B$8*COS(RADIANS($A34)) + $B$9*(1/TAN(RADIANS($A34))))</f>
        <v>4.0886689797952958E-2</v>
      </c>
      <c r="C34">
        <f t="shared" si="4"/>
        <v>4.0886689797952985E-2</v>
      </c>
      <c r="D34">
        <f t="shared" si="4"/>
        <v>4.0886689797952958E-2</v>
      </c>
      <c r="E34">
        <f t="shared" si="4"/>
        <v>4.0886689797952958E-2</v>
      </c>
      <c r="F34">
        <f t="shared" si="4"/>
        <v>4.0886689797952958E-2</v>
      </c>
      <c r="G34">
        <f t="shared" si="4"/>
        <v>4.0886689797952958E-2</v>
      </c>
      <c r="H34">
        <f t="shared" si="4"/>
        <v>4.0886689797952958E-2</v>
      </c>
      <c r="I34">
        <f t="shared" si="4"/>
        <v>4.0886689797952958E-2</v>
      </c>
      <c r="J34">
        <f t="shared" si="4"/>
        <v>4.0886689797952958E-2</v>
      </c>
      <c r="K34">
        <f t="shared" si="4"/>
        <v>4.0886689797952985E-2</v>
      </c>
      <c r="L34">
        <f t="shared" si="4"/>
        <v>4.0886689797952958E-2</v>
      </c>
      <c r="M34">
        <f t="shared" si="4"/>
        <v>4.0886689797952958E-2</v>
      </c>
      <c r="N34">
        <f t="shared" si="4"/>
        <v>4.0886689797952985E-2</v>
      </c>
      <c r="O34">
        <f t="shared" si="4"/>
        <v>4.0886689797952958E-2</v>
      </c>
      <c r="P34">
        <f t="shared" si="4"/>
        <v>4.0886689797952985E-2</v>
      </c>
      <c r="Q34">
        <f t="shared" si="4"/>
        <v>4.0886689797952958E-2</v>
      </c>
      <c r="R34">
        <f t="shared" si="3"/>
        <v>4.0886689797952958E-2</v>
      </c>
      <c r="S34">
        <f t="shared" si="3"/>
        <v>4.0886689797952958E-2</v>
      </c>
      <c r="T34">
        <f t="shared" si="3"/>
        <v>4.0886689797952958E-2</v>
      </c>
      <c r="U34">
        <f t="shared" si="3"/>
        <v>4.0886689797952958E-2</v>
      </c>
      <c r="V34">
        <f t="shared" si="3"/>
        <v>4.0886689797952985E-2</v>
      </c>
      <c r="W34">
        <f t="shared" si="3"/>
        <v>4.0886689797952958E-2</v>
      </c>
      <c r="X34">
        <f t="shared" si="3"/>
        <v>4.0886689797952985E-2</v>
      </c>
      <c r="Y34">
        <f t="shared" si="3"/>
        <v>4.0886689797952985E-2</v>
      </c>
      <c r="Z34">
        <f t="shared" si="3"/>
        <v>4.0886689797952958E-2</v>
      </c>
    </row>
    <row r="35" spans="1:26">
      <c r="A35">
        <v>15</v>
      </c>
      <c r="B35">
        <f t="shared" si="4"/>
        <v>5.492123093296114E-2</v>
      </c>
      <c r="C35">
        <f t="shared" si="3"/>
        <v>5.4921230932961168E-2</v>
      </c>
      <c r="D35">
        <f t="shared" si="3"/>
        <v>5.492123093296114E-2</v>
      </c>
      <c r="E35">
        <f t="shared" si="3"/>
        <v>5.4921230932961168E-2</v>
      </c>
      <c r="F35">
        <f t="shared" si="3"/>
        <v>5.4921230932961168E-2</v>
      </c>
      <c r="G35">
        <f t="shared" si="3"/>
        <v>5.4921230932961168E-2</v>
      </c>
      <c r="H35">
        <f t="shared" si="3"/>
        <v>5.4921230932961168E-2</v>
      </c>
      <c r="I35">
        <f t="shared" si="3"/>
        <v>5.492123093296114E-2</v>
      </c>
      <c r="J35">
        <f t="shared" si="3"/>
        <v>5.492123093296114E-2</v>
      </c>
      <c r="K35">
        <f t="shared" si="3"/>
        <v>5.4921230932961168E-2</v>
      </c>
      <c r="L35">
        <f t="shared" si="3"/>
        <v>5.492123093296114E-2</v>
      </c>
      <c r="M35">
        <f t="shared" si="3"/>
        <v>5.492123093296114E-2</v>
      </c>
      <c r="N35">
        <f t="shared" si="3"/>
        <v>5.4921230932961168E-2</v>
      </c>
      <c r="O35">
        <f t="shared" si="3"/>
        <v>5.492123093296114E-2</v>
      </c>
      <c r="P35">
        <f t="shared" si="3"/>
        <v>5.4921230932961168E-2</v>
      </c>
      <c r="Q35">
        <f t="shared" si="3"/>
        <v>5.492123093296114E-2</v>
      </c>
      <c r="R35">
        <f t="shared" si="3"/>
        <v>5.492123093296114E-2</v>
      </c>
      <c r="S35">
        <f t="shared" si="3"/>
        <v>5.4921230932961168E-2</v>
      </c>
      <c r="T35">
        <f t="shared" si="3"/>
        <v>5.492123093296114E-2</v>
      </c>
      <c r="U35">
        <f t="shared" si="3"/>
        <v>5.4921230932961168E-2</v>
      </c>
      <c r="V35">
        <f t="shared" si="3"/>
        <v>5.4921230932961168E-2</v>
      </c>
      <c r="W35">
        <f t="shared" si="3"/>
        <v>5.492123093296114E-2</v>
      </c>
      <c r="X35">
        <f t="shared" si="3"/>
        <v>5.4921230932961168E-2</v>
      </c>
      <c r="Y35">
        <f t="shared" si="3"/>
        <v>5.4921230932961168E-2</v>
      </c>
      <c r="Z35">
        <f t="shared" si="3"/>
        <v>5.492123093296114E-2</v>
      </c>
    </row>
    <row r="36" spans="1:26">
      <c r="A36">
        <v>20</v>
      </c>
      <c r="B36">
        <f t="shared" si="4"/>
        <v>6.1752523779865995E-2</v>
      </c>
      <c r="C36">
        <f t="shared" si="3"/>
        <v>6.1752523779866023E-2</v>
      </c>
      <c r="D36">
        <f t="shared" si="3"/>
        <v>6.1752523779865995E-2</v>
      </c>
      <c r="E36">
        <f t="shared" si="3"/>
        <v>6.1752523779866009E-2</v>
      </c>
      <c r="F36">
        <f t="shared" si="3"/>
        <v>6.1752523779866009E-2</v>
      </c>
      <c r="G36">
        <f t="shared" si="3"/>
        <v>6.1752523779866009E-2</v>
      </c>
      <c r="H36">
        <f t="shared" si="3"/>
        <v>6.1752523779866009E-2</v>
      </c>
      <c r="I36">
        <f t="shared" si="3"/>
        <v>6.1752523779865995E-2</v>
      </c>
      <c r="J36">
        <f t="shared" si="3"/>
        <v>6.1752523779865995E-2</v>
      </c>
      <c r="K36">
        <f t="shared" si="3"/>
        <v>6.1752523779866023E-2</v>
      </c>
      <c r="L36">
        <f t="shared" si="3"/>
        <v>6.1752523779865995E-2</v>
      </c>
      <c r="M36">
        <f t="shared" si="3"/>
        <v>6.1752523779865995E-2</v>
      </c>
      <c r="N36">
        <f t="shared" si="3"/>
        <v>6.1752523779866023E-2</v>
      </c>
      <c r="O36">
        <f t="shared" si="3"/>
        <v>6.1752523779865995E-2</v>
      </c>
      <c r="P36">
        <f t="shared" si="3"/>
        <v>6.1752523779866023E-2</v>
      </c>
      <c r="Q36">
        <f t="shared" si="3"/>
        <v>6.1752523779865995E-2</v>
      </c>
      <c r="R36">
        <f t="shared" si="3"/>
        <v>6.1752523779865995E-2</v>
      </c>
      <c r="S36">
        <f t="shared" si="3"/>
        <v>6.1752523779866009E-2</v>
      </c>
      <c r="T36">
        <f t="shared" si="3"/>
        <v>6.1752523779865995E-2</v>
      </c>
      <c r="U36">
        <f t="shared" si="3"/>
        <v>6.1752523779866009E-2</v>
      </c>
      <c r="V36">
        <f t="shared" si="3"/>
        <v>6.1752523779866023E-2</v>
      </c>
      <c r="W36">
        <f t="shared" si="3"/>
        <v>6.1752523779865995E-2</v>
      </c>
      <c r="X36">
        <f t="shared" si="3"/>
        <v>6.1752523779866023E-2</v>
      </c>
      <c r="Y36">
        <f t="shared" si="3"/>
        <v>6.1752523779866023E-2</v>
      </c>
      <c r="Z36">
        <f t="shared" si="3"/>
        <v>6.1752523779865995E-2</v>
      </c>
    </row>
    <row r="37" spans="1:26">
      <c r="A37">
        <v>25</v>
      </c>
      <c r="B37">
        <f t="shared" si="4"/>
        <v>6.5630012972496279E-2</v>
      </c>
      <c r="C37">
        <f t="shared" si="3"/>
        <v>6.5630012972496307E-2</v>
      </c>
      <c r="D37">
        <f t="shared" si="3"/>
        <v>6.5630012972496279E-2</v>
      </c>
      <c r="E37">
        <f t="shared" si="3"/>
        <v>6.5630012972496293E-2</v>
      </c>
      <c r="F37">
        <f t="shared" si="3"/>
        <v>6.5630012972496293E-2</v>
      </c>
      <c r="G37">
        <f t="shared" si="3"/>
        <v>6.5630012972496293E-2</v>
      </c>
      <c r="H37">
        <f t="shared" si="3"/>
        <v>6.5630012972496293E-2</v>
      </c>
      <c r="I37">
        <f t="shared" si="3"/>
        <v>6.5630012972496279E-2</v>
      </c>
      <c r="J37">
        <f t="shared" si="3"/>
        <v>6.5630012972496279E-2</v>
      </c>
      <c r="K37">
        <f t="shared" si="3"/>
        <v>6.5630012972496307E-2</v>
      </c>
      <c r="L37">
        <f t="shared" si="3"/>
        <v>6.5630012972496279E-2</v>
      </c>
      <c r="M37">
        <f t="shared" si="3"/>
        <v>6.5630012972496279E-2</v>
      </c>
      <c r="N37">
        <f t="shared" si="3"/>
        <v>6.5630012972496307E-2</v>
      </c>
      <c r="O37">
        <f t="shared" si="3"/>
        <v>6.5630012972496279E-2</v>
      </c>
      <c r="P37">
        <f t="shared" si="3"/>
        <v>6.5630012972496307E-2</v>
      </c>
      <c r="Q37">
        <f t="shared" si="3"/>
        <v>6.5630012972496279E-2</v>
      </c>
      <c r="R37">
        <f t="shared" si="3"/>
        <v>6.5630012972496279E-2</v>
      </c>
      <c r="S37">
        <f t="shared" si="3"/>
        <v>6.5630012972496293E-2</v>
      </c>
      <c r="T37">
        <f t="shared" si="3"/>
        <v>6.5630012972496279E-2</v>
      </c>
      <c r="U37">
        <f t="shared" si="3"/>
        <v>6.5630012972496293E-2</v>
      </c>
      <c r="V37">
        <f t="shared" si="3"/>
        <v>6.5630012972496307E-2</v>
      </c>
      <c r="W37">
        <f t="shared" si="3"/>
        <v>6.5630012972496279E-2</v>
      </c>
      <c r="X37">
        <f t="shared" si="3"/>
        <v>6.5630012972496307E-2</v>
      </c>
      <c r="Y37">
        <f t="shared" si="3"/>
        <v>6.5630012972496307E-2</v>
      </c>
      <c r="Z37">
        <f t="shared" si="3"/>
        <v>6.5630012972496279E-2</v>
      </c>
    </row>
    <row r="38" spans="1:26">
      <c r="A38">
        <v>30</v>
      </c>
      <c r="B38">
        <f t="shared" si="4"/>
        <v>6.7974015204948265E-2</v>
      </c>
      <c r="C38">
        <f t="shared" si="3"/>
        <v>6.7974015204948293E-2</v>
      </c>
      <c r="D38">
        <f t="shared" si="3"/>
        <v>6.7974015204948265E-2</v>
      </c>
      <c r="E38">
        <f t="shared" si="3"/>
        <v>6.7974015204948293E-2</v>
      </c>
      <c r="F38">
        <f t="shared" si="3"/>
        <v>6.7974015204948293E-2</v>
      </c>
      <c r="G38">
        <f t="shared" si="3"/>
        <v>6.7974015204948293E-2</v>
      </c>
      <c r="H38">
        <f t="shared" si="3"/>
        <v>6.7974015204948293E-2</v>
      </c>
      <c r="I38">
        <f t="shared" si="3"/>
        <v>6.7974015204948265E-2</v>
      </c>
      <c r="J38">
        <f t="shared" si="3"/>
        <v>6.7974015204948265E-2</v>
      </c>
      <c r="K38">
        <f t="shared" si="3"/>
        <v>6.7974015204948293E-2</v>
      </c>
      <c r="L38">
        <f t="shared" si="3"/>
        <v>6.7974015204948265E-2</v>
      </c>
      <c r="M38">
        <f t="shared" si="3"/>
        <v>6.7974015204948265E-2</v>
      </c>
      <c r="N38">
        <f t="shared" si="3"/>
        <v>6.7974015204948293E-2</v>
      </c>
      <c r="O38">
        <f t="shared" si="3"/>
        <v>6.7974015204948265E-2</v>
      </c>
      <c r="P38">
        <f t="shared" si="3"/>
        <v>6.7974015204948293E-2</v>
      </c>
      <c r="Q38">
        <f t="shared" si="3"/>
        <v>6.7974015204948265E-2</v>
      </c>
      <c r="R38">
        <f t="shared" si="3"/>
        <v>6.7974015204948265E-2</v>
      </c>
      <c r="S38">
        <f t="shared" si="3"/>
        <v>6.7974015204948293E-2</v>
      </c>
      <c r="T38">
        <f t="shared" si="3"/>
        <v>6.7974015204948265E-2</v>
      </c>
      <c r="U38">
        <f t="shared" si="3"/>
        <v>6.7974015204948293E-2</v>
      </c>
      <c r="V38">
        <f t="shared" si="3"/>
        <v>6.7974015204948293E-2</v>
      </c>
      <c r="W38">
        <f t="shared" si="3"/>
        <v>6.7974015204948265E-2</v>
      </c>
      <c r="X38">
        <f t="shared" si="3"/>
        <v>6.7974015204948293E-2</v>
      </c>
      <c r="Y38">
        <f t="shared" si="3"/>
        <v>6.7974015204948293E-2</v>
      </c>
      <c r="Z38">
        <f t="shared" si="3"/>
        <v>6.7974015204948265E-2</v>
      </c>
    </row>
    <row r="39" spans="1:26">
      <c r="A39">
        <v>35</v>
      </c>
      <c r="B39">
        <f t="shared" si="4"/>
        <v>6.9397220708630192E-2</v>
      </c>
      <c r="C39">
        <f t="shared" si="3"/>
        <v>6.939722070863022E-2</v>
      </c>
      <c r="D39">
        <f t="shared" si="3"/>
        <v>6.9397220708630192E-2</v>
      </c>
      <c r="E39">
        <f t="shared" si="3"/>
        <v>6.9397220708630206E-2</v>
      </c>
      <c r="F39">
        <f t="shared" si="3"/>
        <v>6.9397220708630206E-2</v>
      </c>
      <c r="G39">
        <f t="shared" si="3"/>
        <v>6.9397220708630206E-2</v>
      </c>
      <c r="H39">
        <f t="shared" si="3"/>
        <v>6.9397220708630206E-2</v>
      </c>
      <c r="I39">
        <f t="shared" si="3"/>
        <v>6.9397220708630192E-2</v>
      </c>
      <c r="J39">
        <f t="shared" si="3"/>
        <v>6.9397220708630192E-2</v>
      </c>
      <c r="K39">
        <f t="shared" si="3"/>
        <v>6.939722070863022E-2</v>
      </c>
      <c r="L39">
        <f t="shared" si="3"/>
        <v>6.9397220708630192E-2</v>
      </c>
      <c r="M39">
        <f t="shared" si="3"/>
        <v>6.9397220708630192E-2</v>
      </c>
      <c r="N39">
        <f t="shared" si="3"/>
        <v>6.939722070863022E-2</v>
      </c>
      <c r="O39">
        <f t="shared" si="3"/>
        <v>6.9397220708630192E-2</v>
      </c>
      <c r="P39">
        <f t="shared" si="3"/>
        <v>6.939722070863022E-2</v>
      </c>
      <c r="Q39">
        <f t="shared" si="3"/>
        <v>6.9397220708630192E-2</v>
      </c>
      <c r="R39">
        <f t="shared" si="3"/>
        <v>6.9397220708630192E-2</v>
      </c>
      <c r="S39">
        <f t="shared" si="3"/>
        <v>6.9397220708630206E-2</v>
      </c>
      <c r="T39">
        <f t="shared" si="3"/>
        <v>6.9397220708630192E-2</v>
      </c>
      <c r="U39">
        <f t="shared" si="3"/>
        <v>6.9397220708630206E-2</v>
      </c>
      <c r="V39">
        <f t="shared" si="3"/>
        <v>6.939722070863022E-2</v>
      </c>
      <c r="W39">
        <f t="shared" si="3"/>
        <v>6.9397220708630192E-2</v>
      </c>
      <c r="X39">
        <f t="shared" si="3"/>
        <v>6.939722070863022E-2</v>
      </c>
      <c r="Y39">
        <f t="shared" si="3"/>
        <v>6.939722070863022E-2</v>
      </c>
      <c r="Z39">
        <f t="shared" si="3"/>
        <v>6.9397220708630192E-2</v>
      </c>
    </row>
    <row r="40" spans="1:26">
      <c r="A40">
        <v>40</v>
      </c>
      <c r="B40">
        <f t="shared" si="4"/>
        <v>7.0210047634787207E-2</v>
      </c>
      <c r="C40">
        <f t="shared" si="3"/>
        <v>7.0210047634787234E-2</v>
      </c>
      <c r="D40">
        <f t="shared" si="3"/>
        <v>7.0210047634787207E-2</v>
      </c>
      <c r="E40">
        <f t="shared" si="3"/>
        <v>7.021004763478722E-2</v>
      </c>
      <c r="F40">
        <f t="shared" si="3"/>
        <v>7.021004763478722E-2</v>
      </c>
      <c r="G40">
        <f t="shared" si="3"/>
        <v>7.021004763478722E-2</v>
      </c>
      <c r="H40">
        <f t="shared" si="3"/>
        <v>7.021004763478722E-2</v>
      </c>
      <c r="I40">
        <f t="shared" si="3"/>
        <v>7.0210047634787207E-2</v>
      </c>
      <c r="J40">
        <f t="shared" si="3"/>
        <v>7.0210047634787207E-2</v>
      </c>
      <c r="K40">
        <f t="shared" si="3"/>
        <v>7.0210047634787234E-2</v>
      </c>
      <c r="L40">
        <f t="shared" si="3"/>
        <v>7.0210047634787207E-2</v>
      </c>
      <c r="M40">
        <f t="shared" si="3"/>
        <v>7.0210047634787207E-2</v>
      </c>
      <c r="N40">
        <f t="shared" si="3"/>
        <v>7.0210047634787234E-2</v>
      </c>
      <c r="O40">
        <f t="shared" si="3"/>
        <v>7.0210047634787207E-2</v>
      </c>
      <c r="P40">
        <f t="shared" si="3"/>
        <v>7.0210047634787234E-2</v>
      </c>
      <c r="Q40">
        <f t="shared" si="3"/>
        <v>7.0210047634787207E-2</v>
      </c>
      <c r="R40">
        <f t="shared" si="3"/>
        <v>7.0210047634787207E-2</v>
      </c>
      <c r="S40">
        <f t="shared" si="3"/>
        <v>7.021004763478722E-2</v>
      </c>
      <c r="T40">
        <f t="shared" si="3"/>
        <v>7.0210047634787207E-2</v>
      </c>
      <c r="U40">
        <f t="shared" si="3"/>
        <v>7.021004763478722E-2</v>
      </c>
      <c r="V40">
        <f t="shared" si="3"/>
        <v>7.0210047634787234E-2</v>
      </c>
      <c r="W40">
        <f t="shared" si="3"/>
        <v>7.0210047634787207E-2</v>
      </c>
      <c r="X40">
        <f t="shared" si="3"/>
        <v>7.0210047634787234E-2</v>
      </c>
      <c r="Y40">
        <f t="shared" si="3"/>
        <v>7.0210047634787234E-2</v>
      </c>
      <c r="Z40">
        <f t="shared" si="3"/>
        <v>7.0210047634787207E-2</v>
      </c>
    </row>
    <row r="41" spans="1:26">
      <c r="A41">
        <v>45</v>
      </c>
      <c r="B41">
        <f t="shared" si="4"/>
        <v>7.0589071829897695E-2</v>
      </c>
      <c r="C41">
        <f t="shared" si="3"/>
        <v>7.0589071829897723E-2</v>
      </c>
      <c r="D41">
        <f t="shared" si="3"/>
        <v>7.0589071829897695E-2</v>
      </c>
      <c r="E41">
        <f t="shared" si="3"/>
        <v>7.0589071829897709E-2</v>
      </c>
      <c r="F41">
        <f t="shared" si="3"/>
        <v>7.0589071829897709E-2</v>
      </c>
      <c r="G41">
        <f t="shared" si="3"/>
        <v>7.0589071829897709E-2</v>
      </c>
      <c r="H41">
        <f t="shared" si="3"/>
        <v>7.0589071829897709E-2</v>
      </c>
      <c r="I41">
        <f t="shared" si="3"/>
        <v>7.0589071829897695E-2</v>
      </c>
      <c r="J41">
        <f t="shared" si="3"/>
        <v>7.0589071829897695E-2</v>
      </c>
      <c r="K41">
        <f t="shared" si="3"/>
        <v>7.0589071829897723E-2</v>
      </c>
      <c r="L41">
        <f t="shared" si="3"/>
        <v>7.0589071829897695E-2</v>
      </c>
      <c r="M41">
        <f t="shared" si="3"/>
        <v>7.0589071829897695E-2</v>
      </c>
      <c r="N41">
        <f t="shared" si="3"/>
        <v>7.0589071829897723E-2</v>
      </c>
      <c r="O41">
        <f t="shared" si="3"/>
        <v>7.0589071829897695E-2</v>
      </c>
      <c r="P41">
        <f t="shared" si="3"/>
        <v>7.0589071829897723E-2</v>
      </c>
      <c r="Q41">
        <f t="shared" si="3"/>
        <v>7.0589071829897695E-2</v>
      </c>
      <c r="R41">
        <f t="shared" si="3"/>
        <v>7.0589071829897695E-2</v>
      </c>
      <c r="S41">
        <f t="shared" si="3"/>
        <v>7.0589071829897709E-2</v>
      </c>
      <c r="T41">
        <f t="shared" si="3"/>
        <v>7.0589071829897695E-2</v>
      </c>
      <c r="U41">
        <f t="shared" si="3"/>
        <v>7.0589071829897709E-2</v>
      </c>
      <c r="V41">
        <f t="shared" si="3"/>
        <v>7.0589071829897723E-2</v>
      </c>
      <c r="W41">
        <f t="shared" si="3"/>
        <v>7.0589071829897695E-2</v>
      </c>
      <c r="X41">
        <f t="shared" si="3"/>
        <v>7.0589071829897723E-2</v>
      </c>
      <c r="Y41">
        <f t="shared" si="3"/>
        <v>7.0589071829897723E-2</v>
      </c>
      <c r="Z41">
        <f t="shared" si="3"/>
        <v>7.0589071829897695E-2</v>
      </c>
    </row>
    <row r="42" spans="1:26">
      <c r="A42">
        <v>50</v>
      </c>
      <c r="B42">
        <f t="shared" si="4"/>
        <v>7.0644377483497209E-2</v>
      </c>
      <c r="C42">
        <f t="shared" si="3"/>
        <v>7.0644377483497237E-2</v>
      </c>
      <c r="D42">
        <f t="shared" si="3"/>
        <v>7.0644377483497209E-2</v>
      </c>
      <c r="E42">
        <f t="shared" si="3"/>
        <v>7.0644377483497223E-2</v>
      </c>
      <c r="F42">
        <f t="shared" si="3"/>
        <v>7.0644377483497223E-2</v>
      </c>
      <c r="G42">
        <f t="shared" si="3"/>
        <v>7.0644377483497223E-2</v>
      </c>
      <c r="H42">
        <f t="shared" si="3"/>
        <v>7.0644377483497223E-2</v>
      </c>
      <c r="I42">
        <f t="shared" si="3"/>
        <v>7.0644377483497209E-2</v>
      </c>
      <c r="J42">
        <f t="shared" si="3"/>
        <v>7.0644377483497209E-2</v>
      </c>
      <c r="K42">
        <f t="shared" si="3"/>
        <v>7.0644377483497237E-2</v>
      </c>
      <c r="L42">
        <f t="shared" si="3"/>
        <v>7.0644377483497209E-2</v>
      </c>
      <c r="M42">
        <f t="shared" si="3"/>
        <v>7.0644377483497209E-2</v>
      </c>
      <c r="N42">
        <f t="shared" si="3"/>
        <v>7.0644377483497237E-2</v>
      </c>
      <c r="O42">
        <f t="shared" si="3"/>
        <v>7.0644377483497209E-2</v>
      </c>
      <c r="P42">
        <f t="shared" si="3"/>
        <v>7.0644377483497237E-2</v>
      </c>
      <c r="Q42">
        <f t="shared" si="3"/>
        <v>7.0644377483497209E-2</v>
      </c>
      <c r="R42">
        <f t="shared" si="3"/>
        <v>7.0644377483497209E-2</v>
      </c>
      <c r="S42">
        <f t="shared" si="3"/>
        <v>7.0644377483497223E-2</v>
      </c>
      <c r="T42">
        <f t="shared" si="3"/>
        <v>7.0644377483497209E-2</v>
      </c>
      <c r="U42">
        <f t="shared" si="3"/>
        <v>7.0644377483497223E-2</v>
      </c>
      <c r="V42">
        <f t="shared" si="3"/>
        <v>7.0644377483497237E-2</v>
      </c>
      <c r="W42">
        <f t="shared" si="3"/>
        <v>7.0644377483497209E-2</v>
      </c>
      <c r="X42">
        <f t="shared" si="3"/>
        <v>7.0644377483497237E-2</v>
      </c>
      <c r="Y42">
        <f t="shared" si="3"/>
        <v>7.0644377483497237E-2</v>
      </c>
      <c r="Z42">
        <f t="shared" si="3"/>
        <v>7.0644377483497209E-2</v>
      </c>
    </row>
    <row r="43" spans="1:26">
      <c r="A43">
        <v>55</v>
      </c>
      <c r="B43">
        <f t="shared" si="4"/>
        <v>7.0450151281548537E-2</v>
      </c>
      <c r="C43">
        <f t="shared" si="3"/>
        <v>7.0450151281548565E-2</v>
      </c>
      <c r="D43">
        <f t="shared" si="3"/>
        <v>7.0450151281548537E-2</v>
      </c>
      <c r="E43">
        <f t="shared" si="3"/>
        <v>7.0450151281548551E-2</v>
      </c>
      <c r="F43">
        <f t="shared" si="3"/>
        <v>7.0450151281548551E-2</v>
      </c>
      <c r="G43">
        <f t="shared" si="3"/>
        <v>7.0450151281548551E-2</v>
      </c>
      <c r="H43">
        <f t="shared" si="3"/>
        <v>7.0450151281548551E-2</v>
      </c>
      <c r="I43">
        <f t="shared" si="3"/>
        <v>7.0450151281548537E-2</v>
      </c>
      <c r="J43">
        <f t="shared" si="3"/>
        <v>7.0450151281548537E-2</v>
      </c>
      <c r="K43">
        <f t="shared" si="3"/>
        <v>7.0450151281548565E-2</v>
      </c>
      <c r="L43">
        <f t="shared" si="3"/>
        <v>7.0450151281548537E-2</v>
      </c>
      <c r="M43">
        <f t="shared" si="3"/>
        <v>7.0450151281548537E-2</v>
      </c>
      <c r="N43">
        <f t="shared" si="3"/>
        <v>7.0450151281548565E-2</v>
      </c>
      <c r="O43">
        <f t="shared" si="3"/>
        <v>7.0450151281548537E-2</v>
      </c>
      <c r="P43">
        <f t="shared" si="3"/>
        <v>7.0450151281548565E-2</v>
      </c>
      <c r="Q43">
        <f t="shared" si="3"/>
        <v>7.0450151281548537E-2</v>
      </c>
      <c r="R43">
        <f t="shared" si="3"/>
        <v>7.0450151281548537E-2</v>
      </c>
      <c r="S43">
        <f t="shared" si="3"/>
        <v>7.0450151281548551E-2</v>
      </c>
      <c r="T43">
        <f t="shared" si="3"/>
        <v>7.0450151281548537E-2</v>
      </c>
      <c r="U43">
        <f t="shared" si="3"/>
        <v>7.0450151281548551E-2</v>
      </c>
      <c r="V43">
        <f t="shared" si="3"/>
        <v>7.0450151281548565E-2</v>
      </c>
      <c r="W43">
        <f t="shared" si="3"/>
        <v>7.0450151281548537E-2</v>
      </c>
      <c r="X43">
        <f t="shared" si="3"/>
        <v>7.0450151281548565E-2</v>
      </c>
      <c r="Y43">
        <f t="shared" si="3"/>
        <v>7.0450151281548565E-2</v>
      </c>
      <c r="Z43">
        <f t="shared" si="3"/>
        <v>7.0450151281548537E-2</v>
      </c>
    </row>
    <row r="44" spans="1:26">
      <c r="A44">
        <v>60</v>
      </c>
      <c r="B44">
        <f t="shared" si="4"/>
        <v>7.0059962291569883E-2</v>
      </c>
      <c r="C44">
        <f t="shared" si="3"/>
        <v>7.0059962291569911E-2</v>
      </c>
      <c r="D44">
        <f t="shared" si="3"/>
        <v>7.0059962291569883E-2</v>
      </c>
      <c r="E44">
        <f t="shared" si="3"/>
        <v>7.0059962291569897E-2</v>
      </c>
      <c r="F44">
        <f t="shared" si="3"/>
        <v>7.0059962291569897E-2</v>
      </c>
      <c r="G44">
        <f t="shared" si="3"/>
        <v>7.0059962291569897E-2</v>
      </c>
      <c r="H44">
        <f t="shared" si="3"/>
        <v>7.0059962291569897E-2</v>
      </c>
      <c r="I44">
        <f t="shared" ref="I44:AF49" si="5" xml:space="preserve"> $A$5*(-SIN(RADIANS(I$32))) + $A$6*COS(RADIANS(I$32)) + $A$7+ $A$8*COS(RADIANS($A44)) + $A$9*(1/TAN(RADIANS($A44)))- ($B$5*(-SIN(RADIANS(I$32))) + $B$6*COS(RADIANS(I$32)) + $B$7+ $B$8*COS(RADIANS($A44)) + $B$9*(1/TAN(RADIANS($A44))))</f>
        <v>7.0059962291569883E-2</v>
      </c>
      <c r="J44">
        <f t="shared" si="5"/>
        <v>7.0059962291569883E-2</v>
      </c>
      <c r="K44">
        <f t="shared" si="5"/>
        <v>7.0059962291569911E-2</v>
      </c>
      <c r="L44">
        <f t="shared" si="5"/>
        <v>7.0059962291569883E-2</v>
      </c>
      <c r="M44">
        <f t="shared" si="5"/>
        <v>7.0059962291569883E-2</v>
      </c>
      <c r="N44">
        <f t="shared" si="5"/>
        <v>7.0059962291569911E-2</v>
      </c>
      <c r="O44">
        <f t="shared" si="5"/>
        <v>7.0059962291569883E-2</v>
      </c>
      <c r="P44">
        <f t="shared" si="5"/>
        <v>7.0059962291569911E-2</v>
      </c>
      <c r="Q44">
        <f t="shared" si="5"/>
        <v>7.0059962291569883E-2</v>
      </c>
      <c r="R44">
        <f t="shared" si="5"/>
        <v>7.0059962291569883E-2</v>
      </c>
      <c r="S44">
        <f t="shared" si="5"/>
        <v>7.0059962291569897E-2</v>
      </c>
      <c r="T44">
        <f t="shared" si="5"/>
        <v>7.0059962291569883E-2</v>
      </c>
      <c r="U44">
        <f t="shared" si="5"/>
        <v>7.0059962291569897E-2</v>
      </c>
      <c r="V44">
        <f t="shared" si="5"/>
        <v>7.0059962291569911E-2</v>
      </c>
      <c r="W44">
        <f t="shared" si="5"/>
        <v>7.0059962291569883E-2</v>
      </c>
      <c r="X44">
        <f t="shared" si="5"/>
        <v>7.0059962291569911E-2</v>
      </c>
      <c r="Y44">
        <f t="shared" si="5"/>
        <v>7.0059962291569911E-2</v>
      </c>
      <c r="Z44">
        <f t="shared" si="5"/>
        <v>7.0059962291569883E-2</v>
      </c>
    </row>
    <row r="45" spans="1:26">
      <c r="A45">
        <v>65</v>
      </c>
      <c r="B45">
        <f t="shared" si="4"/>
        <v>6.9514976224073766E-2</v>
      </c>
      <c r="C45">
        <f t="shared" si="4"/>
        <v>6.9514976224073793E-2</v>
      </c>
      <c r="D45">
        <f t="shared" si="4"/>
        <v>6.9514976224073766E-2</v>
      </c>
      <c r="E45">
        <f t="shared" si="4"/>
        <v>6.951497622407378E-2</v>
      </c>
      <c r="F45">
        <f t="shared" si="4"/>
        <v>6.951497622407378E-2</v>
      </c>
      <c r="G45">
        <f t="shared" si="4"/>
        <v>6.951497622407378E-2</v>
      </c>
      <c r="H45">
        <f t="shared" si="4"/>
        <v>6.951497622407378E-2</v>
      </c>
      <c r="I45">
        <f t="shared" si="4"/>
        <v>6.9514976224073766E-2</v>
      </c>
      <c r="J45">
        <f t="shared" si="4"/>
        <v>6.9514976224073766E-2</v>
      </c>
      <c r="K45">
        <f t="shared" si="4"/>
        <v>6.9514976224073793E-2</v>
      </c>
      <c r="L45">
        <f t="shared" si="4"/>
        <v>6.9514976224073766E-2</v>
      </c>
      <c r="M45">
        <f t="shared" si="4"/>
        <v>6.9514976224073766E-2</v>
      </c>
      <c r="N45">
        <f t="shared" si="4"/>
        <v>6.9514976224073793E-2</v>
      </c>
      <c r="O45">
        <f t="shared" si="4"/>
        <v>6.9514976224073766E-2</v>
      </c>
      <c r="P45">
        <f t="shared" si="4"/>
        <v>6.9514976224073793E-2</v>
      </c>
      <c r="Q45">
        <f t="shared" si="4"/>
        <v>6.9514976224073766E-2</v>
      </c>
      <c r="R45">
        <f t="shared" si="5"/>
        <v>6.9514976224073766E-2</v>
      </c>
      <c r="S45">
        <f t="shared" si="5"/>
        <v>6.951497622407378E-2</v>
      </c>
      <c r="T45">
        <f t="shared" si="5"/>
        <v>6.9514976224073766E-2</v>
      </c>
      <c r="U45">
        <f t="shared" si="5"/>
        <v>6.951497622407378E-2</v>
      </c>
      <c r="V45">
        <f t="shared" si="5"/>
        <v>6.9514976224073793E-2</v>
      </c>
      <c r="W45">
        <f t="shared" si="5"/>
        <v>6.9514976224073766E-2</v>
      </c>
      <c r="X45">
        <f t="shared" si="5"/>
        <v>6.9514976224073793E-2</v>
      </c>
      <c r="Y45">
        <f t="shared" si="5"/>
        <v>6.9514976224073793E-2</v>
      </c>
      <c r="Z45">
        <f t="shared" si="5"/>
        <v>6.9514976224073766E-2</v>
      </c>
    </row>
    <row r="46" spans="1:26">
      <c r="A46">
        <v>70</v>
      </c>
      <c r="B46">
        <f t="shared" si="4"/>
        <v>6.884864123485393E-2</v>
      </c>
      <c r="C46">
        <f t="shared" si="4"/>
        <v>6.8848641234853958E-2</v>
      </c>
      <c r="D46">
        <f t="shared" si="4"/>
        <v>6.884864123485393E-2</v>
      </c>
      <c r="E46">
        <f t="shared" si="4"/>
        <v>6.8848641234853944E-2</v>
      </c>
      <c r="F46">
        <f t="shared" si="4"/>
        <v>6.8848641234853944E-2</v>
      </c>
      <c r="G46">
        <f t="shared" si="4"/>
        <v>6.8848641234853944E-2</v>
      </c>
      <c r="H46">
        <f t="shared" si="4"/>
        <v>6.8848641234853944E-2</v>
      </c>
      <c r="I46">
        <f t="shared" si="4"/>
        <v>6.884864123485393E-2</v>
      </c>
      <c r="J46">
        <f t="shared" si="4"/>
        <v>6.884864123485393E-2</v>
      </c>
      <c r="K46">
        <f t="shared" si="4"/>
        <v>6.8848641234853958E-2</v>
      </c>
      <c r="L46">
        <f t="shared" si="4"/>
        <v>6.884864123485393E-2</v>
      </c>
      <c r="M46">
        <f t="shared" si="4"/>
        <v>6.884864123485393E-2</v>
      </c>
      <c r="N46">
        <f t="shared" si="4"/>
        <v>6.8848641234853958E-2</v>
      </c>
      <c r="O46">
        <f t="shared" si="4"/>
        <v>6.884864123485393E-2</v>
      </c>
      <c r="P46">
        <f t="shared" si="4"/>
        <v>6.8848641234853958E-2</v>
      </c>
      <c r="Q46">
        <f t="shared" si="4"/>
        <v>6.884864123485393E-2</v>
      </c>
      <c r="R46">
        <f t="shared" si="5"/>
        <v>6.884864123485393E-2</v>
      </c>
      <c r="S46">
        <f t="shared" si="5"/>
        <v>6.8848641234853944E-2</v>
      </c>
      <c r="T46">
        <f t="shared" si="5"/>
        <v>6.884864123485393E-2</v>
      </c>
      <c r="U46">
        <f t="shared" si="5"/>
        <v>6.8848641234853944E-2</v>
      </c>
      <c r="V46">
        <f t="shared" si="5"/>
        <v>6.8848641234853958E-2</v>
      </c>
      <c r="W46">
        <f t="shared" si="5"/>
        <v>6.884864123485393E-2</v>
      </c>
      <c r="X46">
        <f t="shared" si="5"/>
        <v>6.8848641234853958E-2</v>
      </c>
      <c r="Y46">
        <f t="shared" si="5"/>
        <v>6.8848641234853958E-2</v>
      </c>
      <c r="Z46">
        <f t="shared" si="5"/>
        <v>6.884864123485393E-2</v>
      </c>
    </row>
    <row r="47" spans="1:26">
      <c r="A47">
        <v>75</v>
      </c>
      <c r="B47">
        <f t="shared" si="4"/>
        <v>6.8089498536220538E-2</v>
      </c>
      <c r="C47">
        <f t="shared" si="4"/>
        <v>6.8089498536220566E-2</v>
      </c>
      <c r="D47">
        <f t="shared" si="4"/>
        <v>6.8089498536220538E-2</v>
      </c>
      <c r="E47">
        <f t="shared" si="4"/>
        <v>6.8089498536220552E-2</v>
      </c>
      <c r="F47">
        <f t="shared" si="4"/>
        <v>6.8089498536220552E-2</v>
      </c>
      <c r="G47">
        <f t="shared" si="4"/>
        <v>6.8089498536220552E-2</v>
      </c>
      <c r="H47">
        <f t="shared" si="4"/>
        <v>6.8089498536220552E-2</v>
      </c>
      <c r="I47">
        <f t="shared" si="4"/>
        <v>6.8089498536220538E-2</v>
      </c>
      <c r="J47">
        <f t="shared" si="4"/>
        <v>6.8089498536220538E-2</v>
      </c>
      <c r="K47">
        <f t="shared" si="4"/>
        <v>6.8089498536220566E-2</v>
      </c>
      <c r="L47">
        <f t="shared" si="4"/>
        <v>6.8089498536220538E-2</v>
      </c>
      <c r="M47">
        <f t="shared" si="4"/>
        <v>6.8089498536220538E-2</v>
      </c>
      <c r="N47">
        <f t="shared" si="4"/>
        <v>6.8089498536220566E-2</v>
      </c>
      <c r="O47">
        <f t="shared" si="4"/>
        <v>6.8089498536220538E-2</v>
      </c>
      <c r="P47">
        <f t="shared" si="4"/>
        <v>6.8089498536220566E-2</v>
      </c>
      <c r="Q47">
        <f t="shared" si="4"/>
        <v>6.8089498536220538E-2</v>
      </c>
      <c r="R47">
        <f t="shared" si="5"/>
        <v>6.8089498536220538E-2</v>
      </c>
      <c r="S47">
        <f t="shared" si="5"/>
        <v>6.8089498536220552E-2</v>
      </c>
      <c r="T47">
        <f t="shared" si="5"/>
        <v>6.8089498536220538E-2</v>
      </c>
      <c r="U47">
        <f t="shared" si="5"/>
        <v>6.8089498536220552E-2</v>
      </c>
      <c r="V47">
        <f t="shared" si="5"/>
        <v>6.8089498536220566E-2</v>
      </c>
      <c r="W47">
        <f t="shared" si="5"/>
        <v>6.8089498536220538E-2</v>
      </c>
      <c r="X47">
        <f t="shared" si="5"/>
        <v>6.8089498536220566E-2</v>
      </c>
      <c r="Y47">
        <f t="shared" si="5"/>
        <v>6.8089498536220566E-2</v>
      </c>
      <c r="Z47">
        <f t="shared" si="5"/>
        <v>6.8089498536220538E-2</v>
      </c>
    </row>
    <row r="48" spans="1:26">
      <c r="A48">
        <v>80</v>
      </c>
      <c r="B48">
        <f t="shared" si="4"/>
        <v>6.7262947848101703E-2</v>
      </c>
      <c r="C48">
        <f t="shared" si="4"/>
        <v>6.7262947848101731E-2</v>
      </c>
      <c r="D48">
        <f t="shared" si="4"/>
        <v>6.7262947848101703E-2</v>
      </c>
      <c r="E48">
        <f t="shared" si="4"/>
        <v>6.7262947848101717E-2</v>
      </c>
      <c r="F48">
        <f t="shared" si="4"/>
        <v>6.7262947848101717E-2</v>
      </c>
      <c r="G48">
        <f t="shared" si="4"/>
        <v>6.7262947848101717E-2</v>
      </c>
      <c r="H48">
        <f t="shared" si="4"/>
        <v>6.7262947848101717E-2</v>
      </c>
      <c r="I48">
        <f t="shared" si="4"/>
        <v>6.7262947848101703E-2</v>
      </c>
      <c r="J48">
        <f t="shared" si="4"/>
        <v>6.7262947848101703E-2</v>
      </c>
      <c r="K48">
        <f t="shared" si="4"/>
        <v>6.7262947848101731E-2</v>
      </c>
      <c r="L48">
        <f t="shared" si="4"/>
        <v>6.7262947848101703E-2</v>
      </c>
      <c r="M48">
        <f t="shared" si="4"/>
        <v>6.7262947848101703E-2</v>
      </c>
      <c r="N48">
        <f t="shared" si="4"/>
        <v>6.7262947848101731E-2</v>
      </c>
      <c r="O48">
        <f t="shared" si="4"/>
        <v>6.7262947848101703E-2</v>
      </c>
      <c r="P48">
        <f t="shared" si="4"/>
        <v>6.7262947848101731E-2</v>
      </c>
      <c r="Q48">
        <f t="shared" si="4"/>
        <v>6.7262947848101703E-2</v>
      </c>
      <c r="R48">
        <f t="shared" si="5"/>
        <v>6.7262947848101703E-2</v>
      </c>
      <c r="S48">
        <f t="shared" si="5"/>
        <v>6.7262947848101717E-2</v>
      </c>
      <c r="T48">
        <f t="shared" si="5"/>
        <v>6.7262947848101703E-2</v>
      </c>
      <c r="U48">
        <f t="shared" si="5"/>
        <v>6.7262947848101717E-2</v>
      </c>
      <c r="V48">
        <f t="shared" si="5"/>
        <v>6.7262947848101731E-2</v>
      </c>
      <c r="W48">
        <f t="shared" si="5"/>
        <v>6.7262947848101703E-2</v>
      </c>
      <c r="X48">
        <f t="shared" si="5"/>
        <v>6.7262947848101731E-2</v>
      </c>
      <c r="Y48">
        <f t="shared" si="5"/>
        <v>6.7262947848101731E-2</v>
      </c>
      <c r="Z48">
        <f t="shared" si="5"/>
        <v>6.7262947848101703E-2</v>
      </c>
    </row>
    <row r="49" spans="1:26">
      <c r="A49">
        <v>85</v>
      </c>
      <c r="B49">
        <f t="shared" si="4"/>
        <v>6.6392411694689832E-2</v>
      </c>
      <c r="C49">
        <f t="shared" si="4"/>
        <v>6.639241169468986E-2</v>
      </c>
      <c r="D49">
        <f t="shared" si="4"/>
        <v>6.6392411694689832E-2</v>
      </c>
      <c r="E49">
        <f t="shared" si="4"/>
        <v>6.6392411694689846E-2</v>
      </c>
      <c r="F49">
        <f t="shared" si="4"/>
        <v>6.6392411694689846E-2</v>
      </c>
      <c r="G49">
        <f t="shared" si="4"/>
        <v>6.6392411694689846E-2</v>
      </c>
      <c r="H49">
        <f t="shared" si="4"/>
        <v>6.6392411694689846E-2</v>
      </c>
      <c r="I49">
        <f t="shared" si="4"/>
        <v>6.6392411694689832E-2</v>
      </c>
      <c r="J49">
        <f t="shared" si="4"/>
        <v>6.6392411694689832E-2</v>
      </c>
      <c r="K49">
        <f t="shared" si="4"/>
        <v>6.639241169468986E-2</v>
      </c>
      <c r="L49">
        <f t="shared" si="4"/>
        <v>6.6392411694689832E-2</v>
      </c>
      <c r="M49">
        <f t="shared" si="4"/>
        <v>6.6392411694689832E-2</v>
      </c>
      <c r="N49">
        <f t="shared" si="4"/>
        <v>6.639241169468986E-2</v>
      </c>
      <c r="O49">
        <f t="shared" si="4"/>
        <v>6.6392411694689832E-2</v>
      </c>
      <c r="P49">
        <f t="shared" si="4"/>
        <v>6.639241169468986E-2</v>
      </c>
      <c r="Q49">
        <f t="shared" si="4"/>
        <v>6.6392411694689832E-2</v>
      </c>
      <c r="R49">
        <f t="shared" si="5"/>
        <v>6.6392411694689832E-2</v>
      </c>
      <c r="S49">
        <f t="shared" si="5"/>
        <v>6.6392411694689846E-2</v>
      </c>
      <c r="T49">
        <f t="shared" si="5"/>
        <v>6.6392411694689832E-2</v>
      </c>
      <c r="U49">
        <f t="shared" si="5"/>
        <v>6.6392411694689846E-2</v>
      </c>
      <c r="V49">
        <f t="shared" si="5"/>
        <v>6.639241169468986E-2</v>
      </c>
      <c r="W49">
        <f t="shared" si="5"/>
        <v>6.6392411694689832E-2</v>
      </c>
      <c r="X49">
        <f t="shared" si="5"/>
        <v>6.639241169468986E-2</v>
      </c>
      <c r="Y49">
        <f t="shared" si="5"/>
        <v>6.639241169468986E-2</v>
      </c>
      <c r="Z49">
        <f t="shared" si="5"/>
        <v>6.6392411694689832E-2</v>
      </c>
    </row>
    <row r="51" spans="1:26">
      <c r="A51" t="s">
        <v>42</v>
      </c>
      <c r="B51">
        <v>0</v>
      </c>
      <c r="C51">
        <v>15</v>
      </c>
      <c r="D51">
        <v>30</v>
      </c>
      <c r="E51">
        <v>45</v>
      </c>
      <c r="F51">
        <v>60</v>
      </c>
      <c r="G51">
        <v>75</v>
      </c>
      <c r="H51">
        <v>90</v>
      </c>
      <c r="I51">
        <v>105</v>
      </c>
      <c r="J51">
        <v>120</v>
      </c>
      <c r="K51">
        <v>135</v>
      </c>
      <c r="L51">
        <v>150</v>
      </c>
      <c r="M51">
        <v>165</v>
      </c>
      <c r="N51">
        <v>180</v>
      </c>
      <c r="O51">
        <v>195</v>
      </c>
      <c r="P51">
        <v>210</v>
      </c>
      <c r="Q51">
        <v>225</v>
      </c>
      <c r="R51">
        <v>240</v>
      </c>
      <c r="S51">
        <v>255</v>
      </c>
      <c r="T51">
        <v>270</v>
      </c>
      <c r="U51">
        <v>285</v>
      </c>
      <c r="V51">
        <v>300</v>
      </c>
      <c r="W51">
        <v>315</v>
      </c>
      <c r="X51">
        <v>330</v>
      </c>
      <c r="Y51">
        <v>345</v>
      </c>
      <c r="Z51">
        <v>360</v>
      </c>
    </row>
    <row r="52" spans="1:26">
      <c r="A52">
        <v>5</v>
      </c>
      <c r="B52">
        <f>SQRT((B12^2)+(B33^2))</f>
        <v>4.4554252330909781E-2</v>
      </c>
      <c r="C52">
        <f t="shared" ref="C52:Z63" si="6">SQRT((C12^2)+(C33^2))</f>
        <v>4.4554252330909781E-2</v>
      </c>
      <c r="D52">
        <f t="shared" si="6"/>
        <v>4.4554252330909781E-2</v>
      </c>
      <c r="E52">
        <f t="shared" si="6"/>
        <v>4.4554252330909781E-2</v>
      </c>
      <c r="F52">
        <f t="shared" si="6"/>
        <v>4.4554252330909781E-2</v>
      </c>
      <c r="G52">
        <f t="shared" si="6"/>
        <v>4.4554252330909781E-2</v>
      </c>
      <c r="H52">
        <f t="shared" si="6"/>
        <v>4.4554252330909781E-2</v>
      </c>
      <c r="I52">
        <f t="shared" si="6"/>
        <v>4.4554252330909781E-2</v>
      </c>
      <c r="J52">
        <f t="shared" si="6"/>
        <v>4.4554252330909781E-2</v>
      </c>
      <c r="K52">
        <f t="shared" si="6"/>
        <v>4.4554252330909781E-2</v>
      </c>
      <c r="L52">
        <f t="shared" si="6"/>
        <v>4.4554252330909781E-2</v>
      </c>
      <c r="M52">
        <f t="shared" si="6"/>
        <v>4.4554252330909788E-2</v>
      </c>
      <c r="N52">
        <f t="shared" si="6"/>
        <v>4.4554252330909781E-2</v>
      </c>
      <c r="O52">
        <f t="shared" si="6"/>
        <v>4.4554252330909781E-2</v>
      </c>
      <c r="P52">
        <f t="shared" si="6"/>
        <v>4.4554252330909781E-2</v>
      </c>
      <c r="Q52">
        <f t="shared" si="6"/>
        <v>4.4554252330909781E-2</v>
      </c>
      <c r="R52">
        <f t="shared" si="6"/>
        <v>4.4554252330909781E-2</v>
      </c>
      <c r="S52">
        <f t="shared" si="6"/>
        <v>4.4554252330909781E-2</v>
      </c>
      <c r="T52">
        <f t="shared" si="6"/>
        <v>4.4554252330909781E-2</v>
      </c>
      <c r="U52">
        <f t="shared" si="6"/>
        <v>4.4554252330909781E-2</v>
      </c>
      <c r="V52">
        <f t="shared" si="6"/>
        <v>4.4554252330909781E-2</v>
      </c>
      <c r="W52">
        <f t="shared" si="6"/>
        <v>4.4554252330909788E-2</v>
      </c>
      <c r="X52">
        <f t="shared" si="6"/>
        <v>4.4554252330909781E-2</v>
      </c>
      <c r="Y52">
        <f t="shared" si="6"/>
        <v>4.4554252330909781E-2</v>
      </c>
      <c r="Z52">
        <f t="shared" si="6"/>
        <v>4.4554252330909781E-2</v>
      </c>
    </row>
    <row r="53" spans="1:26">
      <c r="A53">
        <v>10</v>
      </c>
      <c r="B53">
        <f t="shared" ref="B53:Q68" si="7">SQRT((B13^2)+(B34^2))</f>
        <v>6.1211169204326461E-2</v>
      </c>
      <c r="C53">
        <f t="shared" si="7"/>
        <v>6.1211169204326475E-2</v>
      </c>
      <c r="D53">
        <f t="shared" si="7"/>
        <v>6.1211169204326461E-2</v>
      </c>
      <c r="E53">
        <f t="shared" si="7"/>
        <v>6.1211169204326461E-2</v>
      </c>
      <c r="F53">
        <f t="shared" si="7"/>
        <v>6.1211169204326461E-2</v>
      </c>
      <c r="G53">
        <f t="shared" si="7"/>
        <v>6.1211169204326461E-2</v>
      </c>
      <c r="H53">
        <f t="shared" si="7"/>
        <v>6.1211169204326461E-2</v>
      </c>
      <c r="I53">
        <f t="shared" si="7"/>
        <v>6.1211169204326461E-2</v>
      </c>
      <c r="J53">
        <f t="shared" si="7"/>
        <v>6.1211169204326461E-2</v>
      </c>
      <c r="K53">
        <f t="shared" si="7"/>
        <v>6.1211169204326475E-2</v>
      </c>
      <c r="L53">
        <f t="shared" si="7"/>
        <v>6.1211169204326461E-2</v>
      </c>
      <c r="M53">
        <f t="shared" si="7"/>
        <v>6.1211169204326461E-2</v>
      </c>
      <c r="N53">
        <f t="shared" si="7"/>
        <v>6.1211169204326475E-2</v>
      </c>
      <c r="O53">
        <f t="shared" si="7"/>
        <v>6.1211169204326461E-2</v>
      </c>
      <c r="P53">
        <f t="shared" si="7"/>
        <v>6.1211169204326475E-2</v>
      </c>
      <c r="Q53">
        <f t="shared" si="7"/>
        <v>6.1211169204326461E-2</v>
      </c>
      <c r="R53">
        <f t="shared" si="6"/>
        <v>6.1211169204326461E-2</v>
      </c>
      <c r="S53">
        <f t="shared" si="6"/>
        <v>6.1211169204326461E-2</v>
      </c>
      <c r="T53">
        <f t="shared" si="6"/>
        <v>6.1211169204326461E-2</v>
      </c>
      <c r="U53">
        <f t="shared" si="6"/>
        <v>6.1211169204326461E-2</v>
      </c>
      <c r="V53">
        <f t="shared" si="6"/>
        <v>6.1211169204326475E-2</v>
      </c>
      <c r="W53">
        <f t="shared" si="6"/>
        <v>6.1211169204326461E-2</v>
      </c>
      <c r="X53">
        <f t="shared" si="6"/>
        <v>6.1211169204326475E-2</v>
      </c>
      <c r="Y53">
        <f t="shared" si="6"/>
        <v>6.1211169204326475E-2</v>
      </c>
      <c r="Z53">
        <f t="shared" si="6"/>
        <v>6.1211169204326461E-2</v>
      </c>
    </row>
    <row r="54" spans="1:26">
      <c r="A54">
        <v>15</v>
      </c>
      <c r="B54">
        <f t="shared" si="7"/>
        <v>6.9792515010509315E-2</v>
      </c>
      <c r="C54">
        <f t="shared" si="6"/>
        <v>6.9792515010509329E-2</v>
      </c>
      <c r="D54">
        <f t="shared" si="6"/>
        <v>6.9792515010509315E-2</v>
      </c>
      <c r="E54">
        <f t="shared" si="6"/>
        <v>6.9792515010509329E-2</v>
      </c>
      <c r="F54">
        <f t="shared" si="6"/>
        <v>6.9792515010509329E-2</v>
      </c>
      <c r="G54">
        <f t="shared" si="6"/>
        <v>6.9792515010509329E-2</v>
      </c>
      <c r="H54">
        <f t="shared" si="6"/>
        <v>6.9792515010509329E-2</v>
      </c>
      <c r="I54">
        <f t="shared" si="6"/>
        <v>6.9792515010509315E-2</v>
      </c>
      <c r="J54">
        <f t="shared" si="6"/>
        <v>6.9792515010509315E-2</v>
      </c>
      <c r="K54">
        <f t="shared" si="6"/>
        <v>6.9792515010509329E-2</v>
      </c>
      <c r="L54">
        <f t="shared" si="6"/>
        <v>6.9792515010509315E-2</v>
      </c>
      <c r="M54">
        <f t="shared" si="6"/>
        <v>6.9792515010509315E-2</v>
      </c>
      <c r="N54">
        <f t="shared" si="6"/>
        <v>6.9792515010509329E-2</v>
      </c>
      <c r="O54">
        <f t="shared" si="6"/>
        <v>6.9792515010509315E-2</v>
      </c>
      <c r="P54">
        <f t="shared" si="6"/>
        <v>6.9792515010509329E-2</v>
      </c>
      <c r="Q54">
        <f t="shared" si="6"/>
        <v>6.9792515010509315E-2</v>
      </c>
      <c r="R54">
        <f t="shared" si="6"/>
        <v>6.9792515010509315E-2</v>
      </c>
      <c r="S54">
        <f t="shared" si="6"/>
        <v>6.9792515010509329E-2</v>
      </c>
      <c r="T54">
        <f t="shared" si="6"/>
        <v>6.9792515010509315E-2</v>
      </c>
      <c r="U54">
        <f t="shared" si="6"/>
        <v>6.9792515010509329E-2</v>
      </c>
      <c r="V54">
        <f t="shared" si="6"/>
        <v>6.9792515010509329E-2</v>
      </c>
      <c r="W54">
        <f t="shared" si="6"/>
        <v>6.9792515010509315E-2</v>
      </c>
      <c r="X54">
        <f t="shared" si="6"/>
        <v>6.9792515010509329E-2</v>
      </c>
      <c r="Y54">
        <f t="shared" si="6"/>
        <v>6.9792515010509329E-2</v>
      </c>
      <c r="Z54">
        <f t="shared" si="6"/>
        <v>6.9792515010509315E-2</v>
      </c>
    </row>
    <row r="55" spans="1:26">
      <c r="A55">
        <v>20</v>
      </c>
      <c r="B55">
        <f t="shared" si="7"/>
        <v>7.2031343669300071E-2</v>
      </c>
      <c r="C55">
        <f t="shared" si="6"/>
        <v>7.2031343669300099E-2</v>
      </c>
      <c r="D55">
        <f t="shared" si="6"/>
        <v>7.2031343669300071E-2</v>
      </c>
      <c r="E55">
        <f t="shared" si="6"/>
        <v>7.2031343669300085E-2</v>
      </c>
      <c r="F55">
        <f t="shared" si="6"/>
        <v>7.2031343669300085E-2</v>
      </c>
      <c r="G55">
        <f t="shared" si="6"/>
        <v>7.2031343669300085E-2</v>
      </c>
      <c r="H55">
        <f t="shared" si="6"/>
        <v>7.2031343669300085E-2</v>
      </c>
      <c r="I55">
        <f t="shared" si="6"/>
        <v>7.2031343669300071E-2</v>
      </c>
      <c r="J55">
        <f t="shared" si="6"/>
        <v>7.2031343669300071E-2</v>
      </c>
      <c r="K55">
        <f t="shared" si="6"/>
        <v>7.2031343669300099E-2</v>
      </c>
      <c r="L55">
        <f t="shared" si="6"/>
        <v>7.2031343669300071E-2</v>
      </c>
      <c r="M55">
        <f t="shared" si="6"/>
        <v>7.2031343669300071E-2</v>
      </c>
      <c r="N55">
        <f t="shared" si="6"/>
        <v>7.2031343669300099E-2</v>
      </c>
      <c r="O55">
        <f t="shared" si="6"/>
        <v>7.2031343669300071E-2</v>
      </c>
      <c r="P55">
        <f t="shared" si="6"/>
        <v>7.2031343669300099E-2</v>
      </c>
      <c r="Q55">
        <f t="shared" si="6"/>
        <v>7.2031343669300071E-2</v>
      </c>
      <c r="R55">
        <f t="shared" si="6"/>
        <v>7.2031343669300071E-2</v>
      </c>
      <c r="S55">
        <f t="shared" si="6"/>
        <v>7.2031343669300085E-2</v>
      </c>
      <c r="T55">
        <f t="shared" si="6"/>
        <v>7.2031343669300071E-2</v>
      </c>
      <c r="U55">
        <f t="shared" si="6"/>
        <v>7.2031343669300085E-2</v>
      </c>
      <c r="V55">
        <f t="shared" si="6"/>
        <v>7.2031343669300099E-2</v>
      </c>
      <c r="W55">
        <f t="shared" si="6"/>
        <v>7.2031343669300071E-2</v>
      </c>
      <c r="X55">
        <f t="shared" si="6"/>
        <v>7.2031343669300099E-2</v>
      </c>
      <c r="Y55">
        <f t="shared" si="6"/>
        <v>7.2031343669300099E-2</v>
      </c>
      <c r="Z55">
        <f t="shared" si="6"/>
        <v>7.2031343669300071E-2</v>
      </c>
    </row>
    <row r="56" spans="1:26">
      <c r="A56">
        <v>25</v>
      </c>
      <c r="B56">
        <f t="shared" si="7"/>
        <v>7.1216807907301199E-2</v>
      </c>
      <c r="C56">
        <f t="shared" si="6"/>
        <v>7.1216807907301213E-2</v>
      </c>
      <c r="D56">
        <f t="shared" si="6"/>
        <v>7.1216807907301199E-2</v>
      </c>
      <c r="E56">
        <f t="shared" si="6"/>
        <v>7.1216807907301199E-2</v>
      </c>
      <c r="F56">
        <f t="shared" si="6"/>
        <v>7.1216807907301199E-2</v>
      </c>
      <c r="G56">
        <f t="shared" si="6"/>
        <v>7.1216807907301199E-2</v>
      </c>
      <c r="H56">
        <f t="shared" si="6"/>
        <v>7.1216807907301199E-2</v>
      </c>
      <c r="I56">
        <f t="shared" si="6"/>
        <v>7.1216807907301199E-2</v>
      </c>
      <c r="J56">
        <f t="shared" si="6"/>
        <v>7.1216807907301199E-2</v>
      </c>
      <c r="K56">
        <f t="shared" si="6"/>
        <v>7.1216807907301213E-2</v>
      </c>
      <c r="L56">
        <f t="shared" si="6"/>
        <v>7.1216807907301199E-2</v>
      </c>
      <c r="M56">
        <f t="shared" si="6"/>
        <v>7.1216807907301199E-2</v>
      </c>
      <c r="N56">
        <f t="shared" si="6"/>
        <v>7.1216807907301213E-2</v>
      </c>
      <c r="O56">
        <f t="shared" si="6"/>
        <v>7.1216807907301199E-2</v>
      </c>
      <c r="P56">
        <f t="shared" si="6"/>
        <v>7.1216807907301213E-2</v>
      </c>
      <c r="Q56">
        <f t="shared" si="6"/>
        <v>7.1216807907301199E-2</v>
      </c>
      <c r="R56">
        <f t="shared" si="6"/>
        <v>7.1216807907301199E-2</v>
      </c>
      <c r="S56">
        <f t="shared" si="6"/>
        <v>7.1216807907301199E-2</v>
      </c>
      <c r="T56">
        <f t="shared" si="6"/>
        <v>7.1216807907301199E-2</v>
      </c>
      <c r="U56">
        <f t="shared" si="6"/>
        <v>7.1216807907301199E-2</v>
      </c>
      <c r="V56">
        <f t="shared" si="6"/>
        <v>7.1216807907301213E-2</v>
      </c>
      <c r="W56">
        <f t="shared" si="6"/>
        <v>7.1216807907301199E-2</v>
      </c>
      <c r="X56">
        <f t="shared" si="6"/>
        <v>7.1216807907301213E-2</v>
      </c>
      <c r="Y56">
        <f t="shared" si="6"/>
        <v>7.1216807907301213E-2</v>
      </c>
      <c r="Z56">
        <f t="shared" si="6"/>
        <v>7.1216807907301199E-2</v>
      </c>
    </row>
    <row r="57" spans="1:26">
      <c r="A57">
        <v>30</v>
      </c>
      <c r="B57">
        <f t="shared" si="7"/>
        <v>6.9574979738279807E-2</v>
      </c>
      <c r="C57">
        <f t="shared" si="6"/>
        <v>6.9574979738279835E-2</v>
      </c>
      <c r="D57">
        <f t="shared" si="6"/>
        <v>6.9574979738279807E-2</v>
      </c>
      <c r="E57">
        <f t="shared" si="6"/>
        <v>6.9574979738279835E-2</v>
      </c>
      <c r="F57">
        <f t="shared" si="6"/>
        <v>6.9574979738279835E-2</v>
      </c>
      <c r="G57">
        <f t="shared" si="6"/>
        <v>6.9574979738279835E-2</v>
      </c>
      <c r="H57">
        <f t="shared" si="6"/>
        <v>6.9574979738279835E-2</v>
      </c>
      <c r="I57">
        <f t="shared" si="6"/>
        <v>6.9574979738279807E-2</v>
      </c>
      <c r="J57">
        <f t="shared" si="6"/>
        <v>6.9574979738279807E-2</v>
      </c>
      <c r="K57">
        <f t="shared" si="6"/>
        <v>6.9574979738279835E-2</v>
      </c>
      <c r="L57">
        <f t="shared" si="6"/>
        <v>6.9574979738279807E-2</v>
      </c>
      <c r="M57">
        <f t="shared" si="6"/>
        <v>6.9574979738279807E-2</v>
      </c>
      <c r="N57">
        <f t="shared" si="6"/>
        <v>6.9574979738279835E-2</v>
      </c>
      <c r="O57">
        <f t="shared" si="6"/>
        <v>6.9574979738279807E-2</v>
      </c>
      <c r="P57">
        <f t="shared" si="6"/>
        <v>6.9574979738279835E-2</v>
      </c>
      <c r="Q57">
        <f t="shared" si="6"/>
        <v>6.9574979738279807E-2</v>
      </c>
      <c r="R57">
        <f t="shared" si="6"/>
        <v>6.9574979738279807E-2</v>
      </c>
      <c r="S57">
        <f t="shared" si="6"/>
        <v>6.9574979738279835E-2</v>
      </c>
      <c r="T57">
        <f t="shared" si="6"/>
        <v>6.9574979738279807E-2</v>
      </c>
      <c r="U57">
        <f t="shared" si="6"/>
        <v>6.9574979738279835E-2</v>
      </c>
      <c r="V57">
        <f t="shared" si="6"/>
        <v>6.9574979738279835E-2</v>
      </c>
      <c r="W57">
        <f t="shared" si="6"/>
        <v>6.9574979738279807E-2</v>
      </c>
      <c r="X57">
        <f t="shared" si="6"/>
        <v>6.9574979738279835E-2</v>
      </c>
      <c r="Y57">
        <f t="shared" si="6"/>
        <v>6.9574979738279835E-2</v>
      </c>
      <c r="Z57">
        <f t="shared" si="6"/>
        <v>6.9574979738279807E-2</v>
      </c>
    </row>
    <row r="58" spans="1:26">
      <c r="A58">
        <v>35</v>
      </c>
      <c r="B58">
        <f t="shared" si="7"/>
        <v>6.9408509407813221E-2</v>
      </c>
      <c r="C58">
        <f t="shared" si="6"/>
        <v>6.9408509407813249E-2</v>
      </c>
      <c r="D58">
        <f t="shared" si="6"/>
        <v>6.9408509407813221E-2</v>
      </c>
      <c r="E58">
        <f t="shared" si="6"/>
        <v>6.9408509407813235E-2</v>
      </c>
      <c r="F58">
        <f t="shared" si="6"/>
        <v>6.9408509407813235E-2</v>
      </c>
      <c r="G58">
        <f t="shared" si="6"/>
        <v>6.9408509407813235E-2</v>
      </c>
      <c r="H58">
        <f t="shared" si="6"/>
        <v>6.9408509407813235E-2</v>
      </c>
      <c r="I58">
        <f t="shared" si="6"/>
        <v>6.9408509407813221E-2</v>
      </c>
      <c r="J58">
        <f t="shared" si="6"/>
        <v>6.9408509407813221E-2</v>
      </c>
      <c r="K58">
        <f t="shared" si="6"/>
        <v>6.9408509407813249E-2</v>
      </c>
      <c r="L58">
        <f t="shared" si="6"/>
        <v>6.9408509407813221E-2</v>
      </c>
      <c r="M58">
        <f t="shared" si="6"/>
        <v>6.9408509407813221E-2</v>
      </c>
      <c r="N58">
        <f t="shared" si="6"/>
        <v>6.9408509407813249E-2</v>
      </c>
      <c r="O58">
        <f t="shared" si="6"/>
        <v>6.9408509407813221E-2</v>
      </c>
      <c r="P58">
        <f t="shared" si="6"/>
        <v>6.9408509407813249E-2</v>
      </c>
      <c r="Q58">
        <f t="shared" si="6"/>
        <v>6.9408509407813221E-2</v>
      </c>
      <c r="R58">
        <f t="shared" si="6"/>
        <v>6.9408509407813221E-2</v>
      </c>
      <c r="S58">
        <f t="shared" si="6"/>
        <v>6.9408509407813235E-2</v>
      </c>
      <c r="T58">
        <f t="shared" si="6"/>
        <v>6.9408509407813221E-2</v>
      </c>
      <c r="U58">
        <f t="shared" si="6"/>
        <v>6.9408509407813235E-2</v>
      </c>
      <c r="V58">
        <f t="shared" si="6"/>
        <v>6.9408509407813249E-2</v>
      </c>
      <c r="W58">
        <f t="shared" si="6"/>
        <v>6.9408509407813221E-2</v>
      </c>
      <c r="X58">
        <f t="shared" si="6"/>
        <v>6.9408509407813249E-2</v>
      </c>
      <c r="Y58">
        <f t="shared" si="6"/>
        <v>6.9408509407813249E-2</v>
      </c>
      <c r="Z58">
        <f t="shared" si="6"/>
        <v>6.9408509407813221E-2</v>
      </c>
    </row>
    <row r="59" spans="1:26">
      <c r="A59">
        <v>40</v>
      </c>
      <c r="B59">
        <f t="shared" si="7"/>
        <v>7.3141973212011782E-2</v>
      </c>
      <c r="C59">
        <f t="shared" si="6"/>
        <v>7.314197321201181E-2</v>
      </c>
      <c r="D59">
        <f t="shared" si="6"/>
        <v>7.3141973212011782E-2</v>
      </c>
      <c r="E59">
        <f t="shared" si="6"/>
        <v>7.3141973212011796E-2</v>
      </c>
      <c r="F59">
        <f t="shared" si="6"/>
        <v>7.3141973212011796E-2</v>
      </c>
      <c r="G59">
        <f t="shared" si="6"/>
        <v>7.3141973212011796E-2</v>
      </c>
      <c r="H59">
        <f t="shared" si="6"/>
        <v>7.3141973212011796E-2</v>
      </c>
      <c r="I59">
        <f t="shared" si="6"/>
        <v>7.3141973212011782E-2</v>
      </c>
      <c r="J59">
        <f t="shared" si="6"/>
        <v>7.3141973212011782E-2</v>
      </c>
      <c r="K59">
        <f t="shared" si="6"/>
        <v>7.314197321201181E-2</v>
      </c>
      <c r="L59">
        <f t="shared" si="6"/>
        <v>7.3141973212011782E-2</v>
      </c>
      <c r="M59">
        <f t="shared" si="6"/>
        <v>7.3141973212011782E-2</v>
      </c>
      <c r="N59">
        <f t="shared" si="6"/>
        <v>7.314197321201181E-2</v>
      </c>
      <c r="O59">
        <f t="shared" si="6"/>
        <v>7.3141973212011782E-2</v>
      </c>
      <c r="P59">
        <f t="shared" si="6"/>
        <v>7.314197321201181E-2</v>
      </c>
      <c r="Q59">
        <f t="shared" si="6"/>
        <v>7.3141973212011782E-2</v>
      </c>
      <c r="R59">
        <f t="shared" si="6"/>
        <v>7.3141973212011782E-2</v>
      </c>
      <c r="S59">
        <f t="shared" si="6"/>
        <v>7.3141973212011796E-2</v>
      </c>
      <c r="T59">
        <f t="shared" si="6"/>
        <v>7.3141973212011782E-2</v>
      </c>
      <c r="U59">
        <f t="shared" si="6"/>
        <v>7.3141973212011796E-2</v>
      </c>
      <c r="V59">
        <f t="shared" si="6"/>
        <v>7.314197321201181E-2</v>
      </c>
      <c r="W59">
        <f t="shared" si="6"/>
        <v>7.3141973212011782E-2</v>
      </c>
      <c r="X59">
        <f t="shared" si="6"/>
        <v>7.314197321201181E-2</v>
      </c>
      <c r="Y59">
        <f t="shared" si="6"/>
        <v>7.314197321201181E-2</v>
      </c>
      <c r="Z59">
        <f t="shared" si="6"/>
        <v>7.3141973212011782E-2</v>
      </c>
    </row>
    <row r="60" spans="1:26">
      <c r="A60">
        <v>45</v>
      </c>
      <c r="B60">
        <f t="shared" si="7"/>
        <v>8.2531314941657649E-2</v>
      </c>
      <c r="C60">
        <f t="shared" si="6"/>
        <v>8.2531314941657663E-2</v>
      </c>
      <c r="D60">
        <f t="shared" si="6"/>
        <v>8.2531314941657649E-2</v>
      </c>
      <c r="E60">
        <f t="shared" si="6"/>
        <v>8.2531314941657649E-2</v>
      </c>
      <c r="F60">
        <f t="shared" si="6"/>
        <v>8.2531314941657649E-2</v>
      </c>
      <c r="G60">
        <f t="shared" si="6"/>
        <v>8.2531314941657649E-2</v>
      </c>
      <c r="H60">
        <f t="shared" si="6"/>
        <v>8.2531314941657649E-2</v>
      </c>
      <c r="I60">
        <f t="shared" si="6"/>
        <v>8.2531314941657649E-2</v>
      </c>
      <c r="J60">
        <f t="shared" si="6"/>
        <v>8.2531314941657649E-2</v>
      </c>
      <c r="K60">
        <f t="shared" si="6"/>
        <v>8.2531314941657663E-2</v>
      </c>
      <c r="L60">
        <f t="shared" si="6"/>
        <v>8.2531314941657649E-2</v>
      </c>
      <c r="M60">
        <f t="shared" si="6"/>
        <v>8.2531314941657649E-2</v>
      </c>
      <c r="N60">
        <f t="shared" si="6"/>
        <v>8.2531314941657663E-2</v>
      </c>
      <c r="O60">
        <f t="shared" si="6"/>
        <v>8.2531314941657649E-2</v>
      </c>
      <c r="P60">
        <f t="shared" si="6"/>
        <v>8.2531314941657663E-2</v>
      </c>
      <c r="Q60">
        <f t="shared" si="6"/>
        <v>8.2531314941657649E-2</v>
      </c>
      <c r="R60">
        <f t="shared" si="6"/>
        <v>8.2531314941657649E-2</v>
      </c>
      <c r="S60">
        <f t="shared" si="6"/>
        <v>8.2531314941657649E-2</v>
      </c>
      <c r="T60">
        <f t="shared" si="6"/>
        <v>8.2531314941657649E-2</v>
      </c>
      <c r="U60">
        <f t="shared" si="6"/>
        <v>8.2531314941657649E-2</v>
      </c>
      <c r="V60">
        <f t="shared" si="6"/>
        <v>8.2531314941657663E-2</v>
      </c>
      <c r="W60">
        <f t="shared" si="6"/>
        <v>8.2531314941657649E-2</v>
      </c>
      <c r="X60">
        <f t="shared" si="6"/>
        <v>8.2531314941657663E-2</v>
      </c>
      <c r="Y60">
        <f t="shared" si="6"/>
        <v>8.2531314941657663E-2</v>
      </c>
      <c r="Z60">
        <f t="shared" si="6"/>
        <v>8.2531314941657649E-2</v>
      </c>
    </row>
    <row r="61" spans="1:26">
      <c r="A61">
        <v>50</v>
      </c>
      <c r="B61">
        <f t="shared" si="7"/>
        <v>9.796085169319238E-2</v>
      </c>
      <c r="C61">
        <f t="shared" si="6"/>
        <v>9.7960851693192408E-2</v>
      </c>
      <c r="D61">
        <f t="shared" si="6"/>
        <v>9.796085169319238E-2</v>
      </c>
      <c r="E61">
        <f t="shared" si="6"/>
        <v>9.7960851693192394E-2</v>
      </c>
      <c r="F61">
        <f t="shared" si="6"/>
        <v>9.7960851693192394E-2</v>
      </c>
      <c r="G61">
        <f t="shared" si="6"/>
        <v>9.7960851693192394E-2</v>
      </c>
      <c r="H61">
        <f t="shared" si="6"/>
        <v>9.7960851693192394E-2</v>
      </c>
      <c r="I61">
        <f t="shared" si="6"/>
        <v>9.796085169319238E-2</v>
      </c>
      <c r="J61">
        <f t="shared" si="6"/>
        <v>9.796085169319238E-2</v>
      </c>
      <c r="K61">
        <f t="shared" si="6"/>
        <v>9.7960851693192408E-2</v>
      </c>
      <c r="L61">
        <f t="shared" si="6"/>
        <v>9.796085169319238E-2</v>
      </c>
      <c r="M61">
        <f t="shared" si="6"/>
        <v>9.796085169319238E-2</v>
      </c>
      <c r="N61">
        <f t="shared" si="6"/>
        <v>9.7960851693192408E-2</v>
      </c>
      <c r="O61">
        <f t="shared" si="6"/>
        <v>9.796085169319238E-2</v>
      </c>
      <c r="P61">
        <f t="shared" si="6"/>
        <v>9.7960851693192408E-2</v>
      </c>
      <c r="Q61">
        <f t="shared" si="6"/>
        <v>9.796085169319238E-2</v>
      </c>
      <c r="R61">
        <f t="shared" si="6"/>
        <v>9.796085169319238E-2</v>
      </c>
      <c r="S61">
        <f t="shared" si="6"/>
        <v>9.7960851693192394E-2</v>
      </c>
      <c r="T61">
        <f t="shared" si="6"/>
        <v>9.796085169319238E-2</v>
      </c>
      <c r="U61">
        <f t="shared" si="6"/>
        <v>9.7960851693192394E-2</v>
      </c>
      <c r="V61">
        <f t="shared" si="6"/>
        <v>9.7960851693192408E-2</v>
      </c>
      <c r="W61">
        <f t="shared" si="6"/>
        <v>9.796085169319238E-2</v>
      </c>
      <c r="X61">
        <f t="shared" si="6"/>
        <v>9.7960851693192408E-2</v>
      </c>
      <c r="Y61">
        <f t="shared" si="6"/>
        <v>9.7960851693192408E-2</v>
      </c>
      <c r="Z61">
        <f t="shared" si="6"/>
        <v>9.796085169319238E-2</v>
      </c>
    </row>
    <row r="62" spans="1:26">
      <c r="A62">
        <v>55</v>
      </c>
      <c r="B62">
        <f t="shared" si="7"/>
        <v>0.11877008717887091</v>
      </c>
      <c r="C62">
        <f t="shared" si="6"/>
        <v>0.11877008717887093</v>
      </c>
      <c r="D62">
        <f t="shared" si="6"/>
        <v>0.11877008717887091</v>
      </c>
      <c r="E62">
        <f t="shared" si="6"/>
        <v>0.11877008717887091</v>
      </c>
      <c r="F62">
        <f t="shared" si="6"/>
        <v>0.11877008717887091</v>
      </c>
      <c r="G62">
        <f t="shared" si="6"/>
        <v>0.11877008717887091</v>
      </c>
      <c r="H62">
        <f t="shared" si="6"/>
        <v>0.11877008717887091</v>
      </c>
      <c r="I62">
        <f t="shared" si="6"/>
        <v>0.11877008717887091</v>
      </c>
      <c r="J62">
        <f t="shared" si="6"/>
        <v>0.11877008717887091</v>
      </c>
      <c r="K62">
        <f t="shared" si="6"/>
        <v>0.11877008717887093</v>
      </c>
      <c r="L62">
        <f t="shared" si="6"/>
        <v>0.11877008717887091</v>
      </c>
      <c r="M62">
        <f t="shared" si="6"/>
        <v>0.11877008717887091</v>
      </c>
      <c r="N62">
        <f t="shared" si="6"/>
        <v>0.11877008717887093</v>
      </c>
      <c r="O62">
        <f t="shared" si="6"/>
        <v>0.11877008717887091</v>
      </c>
      <c r="P62">
        <f t="shared" si="6"/>
        <v>0.11877008717887093</v>
      </c>
      <c r="Q62">
        <f t="shared" si="6"/>
        <v>0.11877008717887091</v>
      </c>
      <c r="R62">
        <f t="shared" si="6"/>
        <v>0.11877008717887091</v>
      </c>
      <c r="S62">
        <f t="shared" si="6"/>
        <v>0.11877008717887091</v>
      </c>
      <c r="T62">
        <f t="shared" si="6"/>
        <v>0.11877008717887091</v>
      </c>
      <c r="U62">
        <f t="shared" si="6"/>
        <v>0.11877008717887091</v>
      </c>
      <c r="V62">
        <f t="shared" si="6"/>
        <v>0.11877008717887093</v>
      </c>
      <c r="W62">
        <f t="shared" si="6"/>
        <v>0.11877008717887091</v>
      </c>
      <c r="X62">
        <f t="shared" si="6"/>
        <v>0.11877008717887093</v>
      </c>
      <c r="Y62">
        <f t="shared" si="6"/>
        <v>0.11877008717887093</v>
      </c>
      <c r="Z62">
        <f t="shared" si="6"/>
        <v>0.11877008717887091</v>
      </c>
    </row>
    <row r="63" spans="1:26">
      <c r="A63">
        <v>60</v>
      </c>
      <c r="B63">
        <f t="shared" si="7"/>
        <v>0.14400525698144401</v>
      </c>
      <c r="C63">
        <f t="shared" si="6"/>
        <v>0.14400525698144404</v>
      </c>
      <c r="D63">
        <f t="shared" si="6"/>
        <v>0.14400525698144406</v>
      </c>
      <c r="E63">
        <f t="shared" si="6"/>
        <v>0.14400525698144404</v>
      </c>
      <c r="F63">
        <f t="shared" si="6"/>
        <v>0.14400525698144404</v>
      </c>
      <c r="G63">
        <f t="shared" si="6"/>
        <v>0.14400525698144406</v>
      </c>
      <c r="H63">
        <f t="shared" si="6"/>
        <v>0.14400525698144404</v>
      </c>
      <c r="I63">
        <f t="shared" ref="C63:AF68" si="8">SQRT((I23^2)+(I44^2))</f>
        <v>0.14400525698144406</v>
      </c>
      <c r="J63">
        <f t="shared" si="8"/>
        <v>0.14400525698144404</v>
      </c>
      <c r="K63">
        <f t="shared" si="8"/>
        <v>0.14400525698144401</v>
      </c>
      <c r="L63">
        <f t="shared" si="8"/>
        <v>0.14400525698144406</v>
      </c>
      <c r="M63">
        <f t="shared" si="8"/>
        <v>0.14400525698144401</v>
      </c>
      <c r="N63">
        <f t="shared" si="8"/>
        <v>0.14400525698144409</v>
      </c>
      <c r="O63">
        <f t="shared" si="8"/>
        <v>0.14400525698144406</v>
      </c>
      <c r="P63">
        <f t="shared" si="8"/>
        <v>0.14400525698144409</v>
      </c>
      <c r="Q63">
        <f t="shared" si="8"/>
        <v>0.14400525698144404</v>
      </c>
      <c r="R63">
        <f t="shared" si="8"/>
        <v>0.14400525698144404</v>
      </c>
      <c r="S63">
        <f t="shared" si="8"/>
        <v>0.14400525698144404</v>
      </c>
      <c r="T63">
        <f t="shared" si="8"/>
        <v>0.14400525698144404</v>
      </c>
      <c r="U63">
        <f t="shared" si="8"/>
        <v>0.14400525698144404</v>
      </c>
      <c r="V63">
        <f t="shared" si="8"/>
        <v>0.14400525698144406</v>
      </c>
      <c r="W63">
        <f t="shared" si="8"/>
        <v>0.14400525698144409</v>
      </c>
      <c r="X63">
        <f t="shared" si="8"/>
        <v>0.14400525698144409</v>
      </c>
      <c r="Y63">
        <f t="shared" si="8"/>
        <v>0.14400525698144409</v>
      </c>
      <c r="Z63">
        <f t="shared" si="8"/>
        <v>0.14400525698144401</v>
      </c>
    </row>
    <row r="64" spans="1:26">
      <c r="A64">
        <v>65</v>
      </c>
      <c r="B64">
        <f t="shared" si="7"/>
        <v>0.1728158191286609</v>
      </c>
      <c r="C64">
        <f t="shared" si="8"/>
        <v>0.1728158191286609</v>
      </c>
      <c r="D64">
        <f t="shared" si="8"/>
        <v>0.1728158191286609</v>
      </c>
      <c r="E64">
        <f t="shared" si="8"/>
        <v>0.1728158191286609</v>
      </c>
      <c r="F64">
        <f t="shared" si="8"/>
        <v>0.17281581912866081</v>
      </c>
      <c r="G64">
        <f t="shared" si="8"/>
        <v>0.17281581912866087</v>
      </c>
      <c r="H64">
        <f t="shared" si="8"/>
        <v>0.17281581912866084</v>
      </c>
      <c r="I64">
        <f t="shared" si="8"/>
        <v>0.17281581912866092</v>
      </c>
      <c r="J64">
        <f t="shared" si="8"/>
        <v>0.17281581912866087</v>
      </c>
      <c r="K64">
        <f t="shared" si="8"/>
        <v>0.17281581912866084</v>
      </c>
      <c r="L64">
        <f t="shared" si="8"/>
        <v>0.1728158191286609</v>
      </c>
      <c r="M64">
        <f t="shared" si="8"/>
        <v>0.1728158191286609</v>
      </c>
      <c r="N64">
        <f t="shared" si="8"/>
        <v>0.17281581912866084</v>
      </c>
      <c r="O64">
        <f t="shared" si="8"/>
        <v>0.17281581912866084</v>
      </c>
      <c r="P64">
        <f t="shared" si="8"/>
        <v>0.17281581912866084</v>
      </c>
      <c r="Q64">
        <f t="shared" si="8"/>
        <v>0.17281581912866084</v>
      </c>
      <c r="R64">
        <f t="shared" si="8"/>
        <v>0.17281581912866092</v>
      </c>
      <c r="S64">
        <f t="shared" si="8"/>
        <v>0.17281581912866087</v>
      </c>
      <c r="T64">
        <f t="shared" si="8"/>
        <v>0.1728158191286609</v>
      </c>
      <c r="U64">
        <f t="shared" si="8"/>
        <v>0.17281581912866081</v>
      </c>
      <c r="V64">
        <f t="shared" si="8"/>
        <v>0.1728158191286609</v>
      </c>
      <c r="W64">
        <f t="shared" si="8"/>
        <v>0.1728158191286609</v>
      </c>
      <c r="X64">
        <f t="shared" si="8"/>
        <v>0.17281581912866084</v>
      </c>
      <c r="Y64">
        <f t="shared" si="8"/>
        <v>0.17281581912866084</v>
      </c>
      <c r="Z64">
        <f t="shared" si="8"/>
        <v>0.1728158191286609</v>
      </c>
    </row>
    <row r="65" spans="1:26">
      <c r="A65">
        <v>70</v>
      </c>
      <c r="B65">
        <f t="shared" si="7"/>
        <v>0.20452255636777128</v>
      </c>
      <c r="C65">
        <f t="shared" si="8"/>
        <v>0.20452255636777134</v>
      </c>
      <c r="D65">
        <f t="shared" si="8"/>
        <v>0.20452255636777128</v>
      </c>
      <c r="E65">
        <f t="shared" si="8"/>
        <v>0.20452255636777128</v>
      </c>
      <c r="F65">
        <f t="shared" si="8"/>
        <v>0.20452255636777134</v>
      </c>
      <c r="G65">
        <f t="shared" si="8"/>
        <v>0.20452255636777125</v>
      </c>
      <c r="H65">
        <f t="shared" si="8"/>
        <v>0.20452255636777134</v>
      </c>
      <c r="I65">
        <f t="shared" si="8"/>
        <v>0.20452255636777134</v>
      </c>
      <c r="J65">
        <f t="shared" si="8"/>
        <v>0.20452255636777134</v>
      </c>
      <c r="K65">
        <f t="shared" si="8"/>
        <v>0.20452255636777125</v>
      </c>
      <c r="L65">
        <f t="shared" si="8"/>
        <v>0.20452255636777128</v>
      </c>
      <c r="M65">
        <f t="shared" si="8"/>
        <v>0.20452255636777134</v>
      </c>
      <c r="N65">
        <f t="shared" si="8"/>
        <v>0.20452255636777128</v>
      </c>
      <c r="O65">
        <f t="shared" si="8"/>
        <v>0.20452255636777125</v>
      </c>
      <c r="P65">
        <f t="shared" si="8"/>
        <v>0.20452255636777125</v>
      </c>
      <c r="Q65">
        <f t="shared" si="8"/>
        <v>0.20452255636777128</v>
      </c>
      <c r="R65">
        <f t="shared" si="8"/>
        <v>0.20452255636777125</v>
      </c>
      <c r="S65">
        <f t="shared" si="8"/>
        <v>0.20452255636777134</v>
      </c>
      <c r="T65">
        <f t="shared" si="8"/>
        <v>0.20452255636777125</v>
      </c>
      <c r="U65">
        <f t="shared" si="8"/>
        <v>0.20452255636777125</v>
      </c>
      <c r="V65">
        <f t="shared" si="8"/>
        <v>0.20452255636777125</v>
      </c>
      <c r="W65">
        <f t="shared" si="8"/>
        <v>0.20452255636777134</v>
      </c>
      <c r="X65">
        <f t="shared" si="8"/>
        <v>0.20452255636777125</v>
      </c>
      <c r="Y65">
        <f t="shared" si="8"/>
        <v>0.20452255636777125</v>
      </c>
      <c r="Z65">
        <f t="shared" si="8"/>
        <v>0.20452255636777128</v>
      </c>
    </row>
    <row r="66" spans="1:26">
      <c r="A66">
        <v>75</v>
      </c>
      <c r="B66">
        <f t="shared" si="7"/>
        <v>0.238578276658687</v>
      </c>
      <c r="C66">
        <f t="shared" si="8"/>
        <v>0.238578276658687</v>
      </c>
      <c r="D66">
        <f t="shared" si="8"/>
        <v>0.23857827665868697</v>
      </c>
      <c r="E66">
        <f t="shared" si="8"/>
        <v>0.23857827665868694</v>
      </c>
      <c r="F66">
        <f t="shared" si="8"/>
        <v>0.23857827665868697</v>
      </c>
      <c r="G66">
        <f t="shared" si="8"/>
        <v>0.23857827665868697</v>
      </c>
      <c r="H66">
        <f t="shared" si="8"/>
        <v>0.23857827665868697</v>
      </c>
      <c r="I66">
        <f t="shared" si="8"/>
        <v>0.23857827665868692</v>
      </c>
      <c r="J66">
        <f t="shared" si="8"/>
        <v>0.23857827665868697</v>
      </c>
      <c r="K66">
        <f t="shared" si="8"/>
        <v>0.23857827665868694</v>
      </c>
      <c r="L66">
        <f t="shared" si="8"/>
        <v>0.23857827665868697</v>
      </c>
      <c r="M66">
        <f t="shared" si="8"/>
        <v>0.23857827665868694</v>
      </c>
      <c r="N66">
        <f t="shared" si="8"/>
        <v>0.23857827665868694</v>
      </c>
      <c r="O66">
        <f t="shared" si="8"/>
        <v>0.23857827665868694</v>
      </c>
      <c r="P66">
        <f t="shared" si="8"/>
        <v>0.23857827665868697</v>
      </c>
      <c r="Q66">
        <f t="shared" si="8"/>
        <v>0.238578276658687</v>
      </c>
      <c r="R66">
        <f t="shared" si="8"/>
        <v>0.23857827665868694</v>
      </c>
      <c r="S66">
        <f t="shared" si="8"/>
        <v>0.23857827665868697</v>
      </c>
      <c r="T66">
        <f t="shared" si="8"/>
        <v>0.23857827665868697</v>
      </c>
      <c r="U66">
        <f t="shared" si="8"/>
        <v>0.23857827665868703</v>
      </c>
      <c r="V66">
        <f t="shared" si="8"/>
        <v>0.23857827665868694</v>
      </c>
      <c r="W66">
        <f t="shared" si="8"/>
        <v>0.238578276658687</v>
      </c>
      <c r="X66">
        <f t="shared" si="8"/>
        <v>0.23857827665868697</v>
      </c>
      <c r="Y66">
        <f t="shared" si="8"/>
        <v>0.238578276658687</v>
      </c>
      <c r="Z66">
        <f t="shared" si="8"/>
        <v>0.238578276658687</v>
      </c>
    </row>
    <row r="67" spans="1:26">
      <c r="A67">
        <v>80</v>
      </c>
      <c r="B67">
        <f t="shared" si="7"/>
        <v>0.27452072791742826</v>
      </c>
      <c r="C67">
        <f t="shared" si="8"/>
        <v>0.27452072791742826</v>
      </c>
      <c r="D67">
        <f t="shared" si="8"/>
        <v>0.27452072791742821</v>
      </c>
      <c r="E67">
        <f t="shared" si="8"/>
        <v>0.27452072791742826</v>
      </c>
      <c r="F67">
        <f t="shared" si="8"/>
        <v>0.27452072791742832</v>
      </c>
      <c r="G67">
        <f t="shared" si="8"/>
        <v>0.27452072791742826</v>
      </c>
      <c r="H67">
        <f t="shared" si="8"/>
        <v>0.27452072791742832</v>
      </c>
      <c r="I67">
        <f t="shared" si="8"/>
        <v>0.27452072791742832</v>
      </c>
      <c r="J67">
        <f t="shared" si="8"/>
        <v>0.27452072791742826</v>
      </c>
      <c r="K67">
        <f t="shared" si="8"/>
        <v>0.27452072791742821</v>
      </c>
      <c r="L67">
        <f t="shared" si="8"/>
        <v>0.27452072791742826</v>
      </c>
      <c r="M67">
        <f t="shared" si="8"/>
        <v>0.27452072791742826</v>
      </c>
      <c r="N67">
        <f t="shared" si="8"/>
        <v>0.27452072791742832</v>
      </c>
      <c r="O67">
        <f t="shared" si="8"/>
        <v>0.27452072791742832</v>
      </c>
      <c r="P67">
        <f t="shared" si="8"/>
        <v>0.27452072791742832</v>
      </c>
      <c r="Q67">
        <f t="shared" si="8"/>
        <v>0.27452072791742832</v>
      </c>
      <c r="R67">
        <f t="shared" si="8"/>
        <v>0.27452072791742826</v>
      </c>
      <c r="S67">
        <f t="shared" si="8"/>
        <v>0.27452072791742826</v>
      </c>
      <c r="T67">
        <f t="shared" si="8"/>
        <v>0.27452072791742826</v>
      </c>
      <c r="U67">
        <f t="shared" si="8"/>
        <v>0.27452072791742826</v>
      </c>
      <c r="V67">
        <f t="shared" si="8"/>
        <v>0.27452072791742832</v>
      </c>
      <c r="W67">
        <f t="shared" si="8"/>
        <v>0.27452072791742832</v>
      </c>
      <c r="X67">
        <f t="shared" si="8"/>
        <v>0.27452072791742826</v>
      </c>
      <c r="Y67">
        <f t="shared" si="8"/>
        <v>0.27452072791742832</v>
      </c>
      <c r="Z67">
        <f t="shared" si="8"/>
        <v>0.27452072791742826</v>
      </c>
    </row>
    <row r="68" spans="1:26">
      <c r="A68">
        <v>85</v>
      </c>
      <c r="B68">
        <f t="shared" si="7"/>
        <v>0.3119393064162041</v>
      </c>
      <c r="C68">
        <f t="shared" si="8"/>
        <v>0.3119393064162041</v>
      </c>
      <c r="D68">
        <f t="shared" si="8"/>
        <v>0.3119393064162041</v>
      </c>
      <c r="E68">
        <f t="shared" si="8"/>
        <v>0.31193930641620404</v>
      </c>
      <c r="F68">
        <f t="shared" si="8"/>
        <v>0.3119393064162041</v>
      </c>
      <c r="G68">
        <f t="shared" si="8"/>
        <v>0.31193930641620404</v>
      </c>
      <c r="H68">
        <f t="shared" si="8"/>
        <v>0.3119393064162041</v>
      </c>
      <c r="I68">
        <f t="shared" si="8"/>
        <v>0.3119393064162041</v>
      </c>
      <c r="J68">
        <f t="shared" si="8"/>
        <v>0.31193930641620404</v>
      </c>
      <c r="K68">
        <f t="shared" si="8"/>
        <v>0.3119393064162041</v>
      </c>
      <c r="L68">
        <f t="shared" si="8"/>
        <v>0.31193930641620404</v>
      </c>
      <c r="M68">
        <f t="shared" si="8"/>
        <v>0.3119393064162041</v>
      </c>
      <c r="N68">
        <f t="shared" si="8"/>
        <v>0.31193930641620404</v>
      </c>
      <c r="O68">
        <f t="shared" si="8"/>
        <v>0.31193930641620404</v>
      </c>
      <c r="P68">
        <f t="shared" si="8"/>
        <v>0.31193930641620404</v>
      </c>
      <c r="Q68">
        <f t="shared" si="8"/>
        <v>0.3119393064162041</v>
      </c>
      <c r="R68">
        <f t="shared" si="8"/>
        <v>0.31193930641620404</v>
      </c>
      <c r="S68">
        <f t="shared" si="8"/>
        <v>0.3119393064162041</v>
      </c>
      <c r="T68">
        <f t="shared" si="8"/>
        <v>0.3119393064162041</v>
      </c>
      <c r="U68">
        <f t="shared" si="8"/>
        <v>0.31193930641620404</v>
      </c>
      <c r="V68">
        <f t="shared" si="8"/>
        <v>0.3119393064162041</v>
      </c>
      <c r="W68">
        <f t="shared" si="8"/>
        <v>0.31193930641620404</v>
      </c>
      <c r="X68">
        <f t="shared" si="8"/>
        <v>0.3119393064162041</v>
      </c>
      <c r="Y68">
        <f t="shared" si="8"/>
        <v>0.3119393064162041</v>
      </c>
      <c r="Z68">
        <f t="shared" si="8"/>
        <v>0.3119393064162041</v>
      </c>
    </row>
    <row r="79" spans="1:26">
      <c r="A79" t="s">
        <v>43</v>
      </c>
    </row>
    <row r="80" spans="1:26">
      <c r="A80">
        <v>5</v>
      </c>
      <c r="B80">
        <f>(0.0019279+1.02/TAN(RADIANS((A80+10.3/(A80+5.1)))))/60</f>
        <v>0.16124035789912852</v>
      </c>
    </row>
    <row r="81" spans="1:2">
      <c r="A81">
        <v>10</v>
      </c>
      <c r="B81">
        <f t="shared" ref="B81:B96" si="9">(0.0019279+1.02/TAN(RADIANS((A81+10.3/(A81+5.1)))))/60</f>
        <v>9.0156246454594025E-2</v>
      </c>
    </row>
    <row r="82" spans="1:2">
      <c r="A82">
        <v>15</v>
      </c>
      <c r="B82">
        <f t="shared" si="9"/>
        <v>6.1280517671113414E-2</v>
      </c>
    </row>
    <row r="83" spans="1:2">
      <c r="A83">
        <v>20</v>
      </c>
      <c r="B83">
        <f t="shared" si="9"/>
        <v>4.5718471044029672E-2</v>
      </c>
    </row>
    <row r="84" spans="1:2">
      <c r="A84">
        <v>25</v>
      </c>
      <c r="B84">
        <f t="shared" si="9"/>
        <v>3.5927470633300269E-2</v>
      </c>
    </row>
    <row r="85" spans="1:2">
      <c r="A85">
        <v>30</v>
      </c>
      <c r="B85">
        <f t="shared" si="9"/>
        <v>2.9131784452913256E-2</v>
      </c>
    </row>
    <row r="86" spans="1:2">
      <c r="A86">
        <v>35</v>
      </c>
      <c r="B86">
        <f t="shared" si="9"/>
        <v>2.408046768815315E-2</v>
      </c>
    </row>
    <row r="87" spans="1:2">
      <c r="A87">
        <v>40</v>
      </c>
      <c r="B87">
        <f t="shared" si="9"/>
        <v>2.012871419686121E-2</v>
      </c>
    </row>
    <row r="88" spans="1:2">
      <c r="A88">
        <v>45</v>
      </c>
      <c r="B88">
        <f t="shared" si="9"/>
        <v>1.6910568475135605E-2</v>
      </c>
    </row>
    <row r="89" spans="1:2">
      <c r="A89">
        <v>50</v>
      </c>
      <c r="B89">
        <f t="shared" si="9"/>
        <v>1.4202567401023578E-2</v>
      </c>
    </row>
    <row r="90" spans="1:2">
      <c r="A90">
        <v>55</v>
      </c>
      <c r="B90">
        <f t="shared" si="9"/>
        <v>1.186003703512315E-2</v>
      </c>
    </row>
    <row r="91" spans="1:2">
      <c r="A91">
        <v>60</v>
      </c>
      <c r="B91">
        <f t="shared" si="9"/>
        <v>9.7845933664642837E-3</v>
      </c>
    </row>
    <row r="92" spans="1:2">
      <c r="A92">
        <v>65</v>
      </c>
      <c r="B92">
        <f t="shared" si="9"/>
        <v>7.9063496352632691E-3</v>
      </c>
    </row>
    <row r="93" spans="1:2">
      <c r="A93">
        <v>70</v>
      </c>
      <c r="B93">
        <f t="shared" si="9"/>
        <v>6.1735814885762793E-3</v>
      </c>
    </row>
    <row r="94" spans="1:2">
      <c r="A94">
        <v>75</v>
      </c>
      <c r="B94">
        <f t="shared" si="9"/>
        <v>4.5463999665484233E-3</v>
      </c>
    </row>
    <row r="95" spans="1:2">
      <c r="A95">
        <v>80</v>
      </c>
      <c r="B95">
        <f t="shared" si="9"/>
        <v>2.9926760042254118E-3</v>
      </c>
    </row>
    <row r="96" spans="1:2">
      <c r="A96">
        <v>85</v>
      </c>
      <c r="B96">
        <f t="shared" si="9"/>
        <v>1.4852665810491114E-3</v>
      </c>
    </row>
  </sheetData>
  <phoneticPr fontId="1" type="noConversion"/>
  <pageMargins left="0.75" right="0.75" top="1" bottom="1" header="0.5" footer="0.5"/>
  <pageSetup paperSize="10" orientation="portrait" horizontalDpi="4294967292" verticalDpi="4294967292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B4:E34"/>
  <sheetViews>
    <sheetView tabSelected="1" view="pageLayout" workbookViewId="0">
      <selection activeCell="D9" sqref="D9"/>
    </sheetView>
  </sheetViews>
  <sheetFormatPr baseColWidth="10" defaultRowHeight="13"/>
  <sheetData>
    <row r="4" spans="2:5">
      <c r="B4" t="s">
        <v>21</v>
      </c>
    </row>
    <row r="5" spans="2:5">
      <c r="B5" t="s">
        <v>36</v>
      </c>
      <c r="C5" t="s">
        <v>38</v>
      </c>
    </row>
    <row r="7" spans="2:5">
      <c r="B7">
        <v>-4.5442933332668189E-2</v>
      </c>
      <c r="C7">
        <v>-8.1210329603224607E-2</v>
      </c>
      <c r="D7">
        <f>SQRT((B7^2)+(B8^2))</f>
        <v>5.216553900012804E-2</v>
      </c>
      <c r="E7">
        <f>SQRT((C7^2)+(C8^2))</f>
        <v>9.0180191011703215E-2</v>
      </c>
    </row>
    <row r="8" spans="2:5">
      <c r="B8">
        <v>2.5616074431820228E-2</v>
      </c>
      <c r="C8">
        <v>3.9209045087108409E-2</v>
      </c>
    </row>
    <row r="9" spans="2:5">
      <c r="B9">
        <v>-1.9803135907734304E-2</v>
      </c>
      <c r="C9">
        <v>4.4826325882816875E-3</v>
      </c>
      <c r="D9">
        <f t="shared" ref="D8:E31" si="0">SQRT((B9^2)+(B10^2))</f>
        <v>9.7038237509174091E-2</v>
      </c>
      <c r="E9">
        <f t="shared" si="0"/>
        <v>0.11701981312513664</v>
      </c>
    </row>
    <row r="10" spans="2:5">
      <c r="B10">
        <v>9.499608069339853E-2</v>
      </c>
      <c r="C10">
        <v>0.11693392437150298</v>
      </c>
    </row>
    <row r="11" spans="2:5">
      <c r="B11">
        <v>1.1927979403814626E-2</v>
      </c>
      <c r="C11">
        <v>7.140240448548496E-3</v>
      </c>
      <c r="D11">
        <f t="shared" si="0"/>
        <v>3.2583050348265724E-2</v>
      </c>
      <c r="E11">
        <f t="shared" si="0"/>
        <v>2.413251641695063E-2</v>
      </c>
    </row>
    <row r="12" spans="2:5">
      <c r="B12">
        <v>3.032125454759076E-2</v>
      </c>
      <c r="C12">
        <v>2.3052013251586154E-2</v>
      </c>
    </row>
    <row r="13" spans="2:5">
      <c r="B13">
        <v>2.822242168912481E-2</v>
      </c>
      <c r="C13">
        <v>1.0154389551071286E-2</v>
      </c>
      <c r="D13">
        <f t="shared" si="0"/>
        <v>5.2977898062188292E-2</v>
      </c>
      <c r="E13">
        <f t="shared" si="0"/>
        <v>0.10519125916866316</v>
      </c>
    </row>
    <row r="14" spans="2:5">
      <c r="B14">
        <v>4.4834725348649469E-2</v>
      </c>
      <c r="C14">
        <v>0.1046999970312032</v>
      </c>
    </row>
    <row r="15" spans="2:5">
      <c r="B15">
        <v>-9.5453729182704006E-4</v>
      </c>
      <c r="C15">
        <v>2.7707978476901873E-3</v>
      </c>
      <c r="D15">
        <f t="shared" si="0"/>
        <v>1.1917606566565311E-2</v>
      </c>
      <c r="E15">
        <f t="shared" si="0"/>
        <v>4.1481543051337305E-2</v>
      </c>
    </row>
    <row r="16" spans="2:5">
      <c r="B16">
        <v>1.1879318365712408E-2</v>
      </c>
      <c r="C16">
        <v>4.1388900603992682E-2</v>
      </c>
    </row>
    <row r="17" spans="2:5">
      <c r="B17">
        <v>-2.7385359621686423E-2</v>
      </c>
      <c r="C17">
        <v>-3.9220467823648186E-2</v>
      </c>
      <c r="D17">
        <f t="shared" si="0"/>
        <v>3.9279510781831069E-2</v>
      </c>
      <c r="E17">
        <f t="shared" si="0"/>
        <v>7.7465220887066893E-2</v>
      </c>
    </row>
    <row r="18" spans="2:5">
      <c r="B18">
        <v>2.8158871526588025E-2</v>
      </c>
      <c r="C18">
        <v>6.6802809452718701E-2</v>
      </c>
    </row>
    <row r="19" spans="2:5">
      <c r="B19">
        <v>1.7164819804146303E-3</v>
      </c>
      <c r="C19">
        <v>3.0368293314095296E-3</v>
      </c>
      <c r="D19">
        <f t="shared" si="0"/>
        <v>5.8390131787413334E-2</v>
      </c>
      <c r="E19">
        <f t="shared" si="0"/>
        <v>1.8398094107810663E-2</v>
      </c>
    </row>
    <row r="20" spans="2:5">
      <c r="B20">
        <v>5.8364896811031963E-2</v>
      </c>
      <c r="C20">
        <v>1.8145730473357862E-2</v>
      </c>
    </row>
    <row r="21" spans="2:5">
      <c r="B21">
        <v>2.3381437230493074E-2</v>
      </c>
      <c r="C21">
        <v>1.2971866336183413E-2</v>
      </c>
      <c r="D21">
        <f t="shared" si="0"/>
        <v>2.6410168438812356E-2</v>
      </c>
      <c r="E21">
        <f t="shared" si="0"/>
        <v>1.5721185955025054E-2</v>
      </c>
    </row>
    <row r="22" spans="2:5">
      <c r="B22">
        <v>-1.228028460594268E-2</v>
      </c>
      <c r="C22">
        <v>8.8818000196282595E-3</v>
      </c>
    </row>
    <row r="23" spans="2:5">
      <c r="B23">
        <v>3.7864948288195976E-3</v>
      </c>
      <c r="C23">
        <v>-1.4767622497382282E-2</v>
      </c>
      <c r="D23">
        <f t="shared" si="0"/>
        <v>8.7851441402678216E-3</v>
      </c>
      <c r="E23">
        <f t="shared" si="0"/>
        <v>1.65152288208982E-2</v>
      </c>
    </row>
    <row r="24" spans="2:5">
      <c r="B24">
        <v>-7.9272450748418578E-3</v>
      </c>
      <c r="C24">
        <v>-7.3939237743863191E-3</v>
      </c>
    </row>
    <row r="25" spans="2:5">
      <c r="B25">
        <v>9.4789277844463116E-3</v>
      </c>
      <c r="C25">
        <v>2.0086129322048174E-2</v>
      </c>
      <c r="D25">
        <f t="shared" si="0"/>
        <v>1.0090550498387743E-2</v>
      </c>
      <c r="E25">
        <f t="shared" si="0"/>
        <v>4.5116086020258274E-2</v>
      </c>
    </row>
    <row r="26" spans="2:5">
      <c r="B26">
        <v>3.4596441172127616E-3</v>
      </c>
      <c r="C26">
        <v>4.0398126523952818E-2</v>
      </c>
    </row>
    <row r="27" spans="2:5">
      <c r="B27">
        <v>-3.1062920205697453E-2</v>
      </c>
      <c r="C27">
        <v>1.4708991903969071E-2</v>
      </c>
      <c r="D27">
        <f t="shared" si="0"/>
        <v>3.5179691349719058E-2</v>
      </c>
      <c r="E27">
        <f t="shared" si="0"/>
        <v>2.0895887142999846E-2</v>
      </c>
    </row>
    <row r="28" spans="2:5">
      <c r="B28">
        <v>-1.6513802462060967E-2</v>
      </c>
      <c r="C28">
        <v>-1.4841955958092538E-2</v>
      </c>
    </row>
    <row r="29" spans="2:5">
      <c r="B29">
        <v>1.9588461169088467E-2</v>
      </c>
      <c r="C29">
        <v>2.0975917867663729E-2</v>
      </c>
      <c r="D29">
        <f t="shared" si="0"/>
        <v>4.5783870090323947E-2</v>
      </c>
      <c r="E29">
        <f t="shared" si="0"/>
        <v>2.4108927335346541E-2</v>
      </c>
    </row>
    <row r="30" spans="2:5">
      <c r="B30">
        <v>-4.1381819069185116E-2</v>
      </c>
      <c r="C30">
        <v>1.1884916780105999E-2</v>
      </c>
    </row>
    <row r="31" spans="2:5">
      <c r="B31">
        <v>2.6546682273411504E-2</v>
      </c>
      <c r="C31">
        <v>2.3119865958260988E-2</v>
      </c>
      <c r="D31">
        <f t="shared" si="0"/>
        <v>3.9572226630016041E-2</v>
      </c>
      <c r="E31">
        <f t="shared" si="0"/>
        <v>2.3409659515203511E-2</v>
      </c>
    </row>
    <row r="32" spans="2:5">
      <c r="B32">
        <v>2.9346801882520177E-2</v>
      </c>
      <c r="C32">
        <v>-3.6720507471715395E-3</v>
      </c>
    </row>
    <row r="34" spans="4:5">
      <c r="D34">
        <f>STDEV(D7:D32)</f>
        <v>2.3901193582378796E-2</v>
      </c>
      <c r="E34">
        <f>STDEV(E7:E32)</f>
        <v>3.6652112142050657E-2</v>
      </c>
    </row>
  </sheetData>
  <phoneticPr fontId="1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Observations</vt:lpstr>
      <vt:lpstr>Source coordinates</vt:lpstr>
      <vt:lpstr>Model fitting</vt:lpstr>
      <vt:lpstr>8 component model corrections</vt:lpstr>
      <vt:lpstr>6 component model corrections</vt:lpstr>
      <vt:lpstr>Statistics</vt:lpstr>
    </vt:vector>
  </TitlesOfParts>
  <Company>University of Tasmania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Lovell</dc:creator>
  <cp:lastModifiedBy>Jim Lovell</cp:lastModifiedBy>
  <cp:lastPrinted>2010-03-18T05:20:58Z</cp:lastPrinted>
  <dcterms:created xsi:type="dcterms:W3CDTF">2010-02-18T01:46:31Z</dcterms:created>
  <dcterms:modified xsi:type="dcterms:W3CDTF">2010-03-18T05:27:41Z</dcterms:modified>
</cp:coreProperties>
</file>